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20340" windowHeight="7485" activeTab="4"/>
  </bookViews>
  <sheets>
    <sheet name="Общий" sheetId="1" r:id="rId1"/>
    <sheet name="1" sheetId="8" r:id="rId2"/>
    <sheet name="4" sheetId="10" r:id="rId3"/>
    <sheet name="5" sheetId="11" r:id="rId4"/>
    <sheet name="6" sheetId="12" r:id="rId5"/>
    <sheet name="7" sheetId="13" r:id="rId6"/>
    <sheet name="8" sheetId="14" r:id="rId7"/>
    <sheet name="9" sheetId="15" r:id="rId8"/>
    <sheet name="10" sheetId="16" r:id="rId9"/>
    <sheet name="11" sheetId="17" r:id="rId10"/>
    <sheet name="44" sheetId="18" r:id="rId11"/>
    <sheet name="Северный 44" sheetId="7" r:id="rId12"/>
    <sheet name="Лист1" sheetId="19" r:id="rId13"/>
  </sheets>
  <externalReferences>
    <externalReference r:id="rId14"/>
  </externalReferences>
  <definedNames>
    <definedName name="_xlnm._FilterDatabase" localSheetId="1" hidden="1">'1'!$A$3:$D$168</definedName>
    <definedName name="_xlnm._FilterDatabase" localSheetId="0" hidden="1">Общий!$A$3:$N$161</definedName>
    <definedName name="_xlnm.Print_Titles" localSheetId="0">Общий!$3:$4</definedName>
  </definedNames>
  <calcPr calcId="124519"/>
</workbook>
</file>

<file path=xl/calcChain.xml><?xml version="1.0" encoding="utf-8"?>
<calcChain xmlns="http://schemas.openxmlformats.org/spreadsheetml/2006/main">
  <c r="M145" i="1"/>
  <c r="M135"/>
  <c r="M125"/>
  <c r="M115"/>
  <c r="M105"/>
  <c r="M95"/>
  <c r="D95" i="18"/>
  <c r="M153" i="1"/>
  <c r="E145"/>
  <c r="E124"/>
  <c r="E125"/>
  <c r="D117" i="10"/>
  <c r="D118"/>
  <c r="E94" i="1"/>
  <c r="E93"/>
  <c r="E95"/>
  <c r="E133"/>
  <c r="E134"/>
  <c r="E135"/>
  <c r="E114"/>
  <c r="D95"/>
  <c r="D105" i="17"/>
  <c r="D139" i="10"/>
  <c r="D128"/>
  <c r="D106"/>
  <c r="G118" l="1"/>
  <c r="D101"/>
  <c r="D94"/>
  <c r="D95" s="1"/>
  <c r="D151" i="17"/>
  <c r="M50" i="1" l="1"/>
  <c r="D50"/>
  <c r="M49" l="1"/>
  <c r="M44"/>
  <c r="M48"/>
  <c r="D50" i="18"/>
  <c r="D47"/>
  <c r="D50" i="17"/>
  <c r="L44" i="1"/>
  <c r="L49"/>
  <c r="L48"/>
  <c r="D50" i="8"/>
  <c r="M151" i="1"/>
  <c r="M150"/>
  <c r="M141"/>
  <c r="M140"/>
  <c r="M131"/>
  <c r="M130"/>
  <c r="M121"/>
  <c r="M120"/>
  <c r="M111"/>
  <c r="M110"/>
  <c r="M101"/>
  <c r="M100"/>
  <c r="M91"/>
  <c r="M90"/>
  <c r="D93" i="18"/>
  <c r="D82"/>
  <c r="M35" i="1"/>
  <c r="M31"/>
  <c r="D159" i="18"/>
  <c r="D162" s="1"/>
  <c r="D148"/>
  <c r="M142" i="1" s="1"/>
  <c r="D137" i="18"/>
  <c r="M132" i="1" s="1"/>
  <c r="D126" i="18"/>
  <c r="D115"/>
  <c r="D104"/>
  <c r="M102" i="1" s="1"/>
  <c r="D156" i="18"/>
  <c r="M149" i="1" s="1"/>
  <c r="D145" i="18"/>
  <c r="M139" i="1" s="1"/>
  <c r="D134" i="18"/>
  <c r="M129" i="1" s="1"/>
  <c r="D123" i="18"/>
  <c r="M119" i="1" s="1"/>
  <c r="D112" i="18"/>
  <c r="M109" i="1" s="1"/>
  <c r="D101" i="18"/>
  <c r="M99" i="1" s="1"/>
  <c r="D90" i="18"/>
  <c r="M89" i="1" s="1"/>
  <c r="D27" i="18"/>
  <c r="D46" s="1"/>
  <c r="D36"/>
  <c r="D82" i="17"/>
  <c r="L151" i="1"/>
  <c r="L150"/>
  <c r="L141"/>
  <c r="L140"/>
  <c r="L131"/>
  <c r="L130"/>
  <c r="L121"/>
  <c r="L120"/>
  <c r="L111"/>
  <c r="L110"/>
  <c r="L100"/>
  <c r="L91"/>
  <c r="L90"/>
  <c r="L36"/>
  <c r="L35"/>
  <c r="L31"/>
  <c r="D159" i="17"/>
  <c r="L152" i="1" s="1"/>
  <c r="L155" s="1"/>
  <c r="D156" i="17"/>
  <c r="L149" i="1" s="1"/>
  <c r="D148" i="17"/>
  <c r="L142" i="1" s="1"/>
  <c r="L145" s="1"/>
  <c r="D145" i="17"/>
  <c r="L139" i="1" s="1"/>
  <c r="D137" i="17"/>
  <c r="D140" s="1"/>
  <c r="D134"/>
  <c r="L129" i="1" s="1"/>
  <c r="D126" i="17"/>
  <c r="L112" i="1" s="1"/>
  <c r="D123" i="17"/>
  <c r="L109" i="1" s="1"/>
  <c r="D115" i="17"/>
  <c r="D112"/>
  <c r="D104"/>
  <c r="D101"/>
  <c r="L99" i="1" s="1"/>
  <c r="D93" i="17"/>
  <c r="D90"/>
  <c r="L89" i="1" s="1"/>
  <c r="D46" i="17"/>
  <c r="D25" i="16"/>
  <c r="D28" i="17"/>
  <c r="K151" i="1"/>
  <c r="K150"/>
  <c r="K141"/>
  <c r="K140"/>
  <c r="K131"/>
  <c r="K130"/>
  <c r="K121"/>
  <c r="K120"/>
  <c r="K111"/>
  <c r="K110"/>
  <c r="K101"/>
  <c r="K100"/>
  <c r="K91"/>
  <c r="K90"/>
  <c r="D36" i="16"/>
  <c r="K36" i="1" s="1"/>
  <c r="K35"/>
  <c r="K31"/>
  <c r="K27"/>
  <c r="D28" i="16"/>
  <c r="D82"/>
  <c r="D159"/>
  <c r="D162" s="1"/>
  <c r="D148"/>
  <c r="K142" i="1" s="1"/>
  <c r="K145" s="1"/>
  <c r="D137" i="16"/>
  <c r="D140" s="1"/>
  <c r="D126"/>
  <c r="K122" i="1" s="1"/>
  <c r="D115" i="16"/>
  <c r="D104"/>
  <c r="K102" i="1" s="1"/>
  <c r="D93" i="16"/>
  <c r="D156"/>
  <c r="K149" i="1" s="1"/>
  <c r="D145" i="16"/>
  <c r="K139" i="1" s="1"/>
  <c r="D134" i="16"/>
  <c r="K129" i="1" s="1"/>
  <c r="D123" i="16"/>
  <c r="K119" i="1" s="1"/>
  <c r="D112" i="16"/>
  <c r="K109" i="1" s="1"/>
  <c r="D101" i="16"/>
  <c r="K99" i="1" s="1"/>
  <c r="D90" i="16"/>
  <c r="K89" i="1" s="1"/>
  <c r="J151"/>
  <c r="J150"/>
  <c r="J141"/>
  <c r="J140"/>
  <c r="J131"/>
  <c r="J130"/>
  <c r="J121"/>
  <c r="J120"/>
  <c r="J111"/>
  <c r="J110"/>
  <c r="J101"/>
  <c r="J100"/>
  <c r="J91"/>
  <c r="J90"/>
  <c r="D82" i="15"/>
  <c r="J82" i="1" s="1"/>
  <c r="D82" i="13"/>
  <c r="D159" i="15"/>
  <c r="D162" s="1"/>
  <c r="D156"/>
  <c r="J149" i="1" s="1"/>
  <c r="D148" i="15"/>
  <c r="J142" i="1" s="1"/>
  <c r="J145" s="1"/>
  <c r="D145" i="15"/>
  <c r="J139" i="1" s="1"/>
  <c r="D137" i="15"/>
  <c r="J132" i="1" s="1"/>
  <c r="J135" s="1"/>
  <c r="D134" i="15"/>
  <c r="J129" i="1" s="1"/>
  <c r="D126" i="15"/>
  <c r="J122" i="1" s="1"/>
  <c r="D123" i="15"/>
  <c r="J119" i="1" s="1"/>
  <c r="D115" i="15"/>
  <c r="D112"/>
  <c r="J109" i="1" s="1"/>
  <c r="D101" i="15"/>
  <c r="J99" i="1" s="1"/>
  <c r="D104" i="15"/>
  <c r="D93"/>
  <c r="J92" i="1" s="1"/>
  <c r="D90" i="15"/>
  <c r="J89" i="1" s="1"/>
  <c r="I151"/>
  <c r="I150"/>
  <c r="I141"/>
  <c r="I140"/>
  <c r="I131"/>
  <c r="I130"/>
  <c r="I121"/>
  <c r="I120"/>
  <c r="I111"/>
  <c r="I110"/>
  <c r="I101"/>
  <c r="I100"/>
  <c r="I91"/>
  <c r="I90"/>
  <c r="D159" i="14"/>
  <c r="I152" i="1" s="1"/>
  <c r="I155" s="1"/>
  <c r="D156" i="14"/>
  <c r="I149" i="1" s="1"/>
  <c r="D148" i="14"/>
  <c r="I142" i="1" s="1"/>
  <c r="I145" s="1"/>
  <c r="D145" i="14"/>
  <c r="I139" i="1" s="1"/>
  <c r="D137" i="14"/>
  <c r="D140" s="1"/>
  <c r="D134"/>
  <c r="I129" i="1" s="1"/>
  <c r="D126" i="14"/>
  <c r="D123"/>
  <c r="I119" i="1" s="1"/>
  <c r="D115" i="14"/>
  <c r="I112" i="1" s="1"/>
  <c r="D112" i="14"/>
  <c r="I109" i="1" s="1"/>
  <c r="D104" i="14"/>
  <c r="I102" i="1" s="1"/>
  <c r="D101" i="14"/>
  <c r="I99" i="1" s="1"/>
  <c r="D93" i="14"/>
  <c r="I92" i="1" s="1"/>
  <c r="D90" i="14"/>
  <c r="I89" i="1" s="1"/>
  <c r="D82" i="14"/>
  <c r="D44"/>
  <c r="D25"/>
  <c r="H151" i="1"/>
  <c r="H150"/>
  <c r="H141"/>
  <c r="H140"/>
  <c r="H131"/>
  <c r="H130"/>
  <c r="H121"/>
  <c r="H120"/>
  <c r="H111"/>
  <c r="H110"/>
  <c r="H101"/>
  <c r="H100"/>
  <c r="H91"/>
  <c r="H90"/>
  <c r="D159" i="13"/>
  <c r="D162" s="1"/>
  <c r="D156"/>
  <c r="H149" i="1" s="1"/>
  <c r="D148" i="13"/>
  <c r="H142" i="1" s="1"/>
  <c r="H145" s="1"/>
  <c r="D145" i="13"/>
  <c r="H139" i="1" s="1"/>
  <c r="D139" i="13"/>
  <c r="D137"/>
  <c r="D140" s="1"/>
  <c r="D134"/>
  <c r="H129" i="1" s="1"/>
  <c r="D126" i="13"/>
  <c r="H122" i="1" s="1"/>
  <c r="D123" i="13"/>
  <c r="H119" i="1" s="1"/>
  <c r="D115" i="13"/>
  <c r="H112" i="1" s="1"/>
  <c r="D112" i="13"/>
  <c r="H109" i="1" s="1"/>
  <c r="D104" i="13"/>
  <c r="D101"/>
  <c r="H99" i="1" s="1"/>
  <c r="D93" i="13"/>
  <c r="H92" i="1" s="1"/>
  <c r="D90" i="13"/>
  <c r="H89" i="1" s="1"/>
  <c r="D25" i="13"/>
  <c r="G151" i="1"/>
  <c r="G150"/>
  <c r="G141"/>
  <c r="G140"/>
  <c r="G131"/>
  <c r="G130"/>
  <c r="G121"/>
  <c r="G120"/>
  <c r="G111"/>
  <c r="G110"/>
  <c r="G101"/>
  <c r="G100"/>
  <c r="G91"/>
  <c r="G90"/>
  <c r="D82" i="12"/>
  <c r="D159"/>
  <c r="G152" i="1" s="1"/>
  <c r="G155" s="1"/>
  <c r="D156" i="12"/>
  <c r="G149" i="1" s="1"/>
  <c r="D148" i="12"/>
  <c r="G142" i="1" s="1"/>
  <c r="G145" s="1"/>
  <c r="D145" i="12"/>
  <c r="G139" i="1" s="1"/>
  <c r="D137" i="12"/>
  <c r="G132" i="1" s="1"/>
  <c r="G135" s="1"/>
  <c r="D134" i="12"/>
  <c r="G129" i="1" s="1"/>
  <c r="D126" i="12"/>
  <c r="D123"/>
  <c r="G119" i="1" s="1"/>
  <c r="D115" i="12"/>
  <c r="G112" i="1" s="1"/>
  <c r="D112" i="12"/>
  <c r="G109" i="1" s="1"/>
  <c r="D104" i="12"/>
  <c r="G102" i="1" s="1"/>
  <c r="D101" i="12"/>
  <c r="G99" i="1" s="1"/>
  <c r="D93" i="12"/>
  <c r="D85" s="1"/>
  <c r="D90"/>
  <c r="G89" i="1" s="1"/>
  <c r="D25" i="12"/>
  <c r="D58"/>
  <c r="F151" i="1"/>
  <c r="F150"/>
  <c r="F141"/>
  <c r="F140"/>
  <c r="F131"/>
  <c r="F130"/>
  <c r="F121"/>
  <c r="F120"/>
  <c r="F111"/>
  <c r="F110"/>
  <c r="F101"/>
  <c r="F100"/>
  <c r="F91"/>
  <c r="F90"/>
  <c r="D85" i="8"/>
  <c r="D82"/>
  <c r="D82" i="11"/>
  <c r="F82" i="1" s="1"/>
  <c r="D156" i="11"/>
  <c r="F149" i="1" s="1"/>
  <c r="D159" i="11"/>
  <c r="F152" i="1" s="1"/>
  <c r="F155" s="1"/>
  <c r="D145" i="11"/>
  <c r="F139" i="1" s="1"/>
  <c r="D148" i="11"/>
  <c r="F142" i="1" s="1"/>
  <c r="F145" s="1"/>
  <c r="D137" i="11"/>
  <c r="D140" s="1"/>
  <c r="D123"/>
  <c r="F119" i="1" s="1"/>
  <c r="D126" i="11"/>
  <c r="D115"/>
  <c r="D112"/>
  <c r="F109" i="1" s="1"/>
  <c r="D104" i="11"/>
  <c r="F102" i="1" s="1"/>
  <c r="D90" i="11"/>
  <c r="F89" i="1" s="1"/>
  <c r="D93" i="11"/>
  <c r="D25"/>
  <c r="E151" i="1"/>
  <c r="E150"/>
  <c r="E141"/>
  <c r="E140"/>
  <c r="E139" s="1"/>
  <c r="E131"/>
  <c r="E130"/>
  <c r="E129" s="1"/>
  <c r="E121"/>
  <c r="E120"/>
  <c r="E119" s="1"/>
  <c r="E111"/>
  <c r="E110"/>
  <c r="E109" s="1"/>
  <c r="E101"/>
  <c r="E100"/>
  <c r="E99" s="1"/>
  <c r="E91"/>
  <c r="E90"/>
  <c r="E89" s="1"/>
  <c r="D82" i="10"/>
  <c r="E82" i="1" s="1"/>
  <c r="D159" i="10"/>
  <c r="E152" i="1" s="1"/>
  <c r="D145" i="10"/>
  <c r="D148"/>
  <c r="D137"/>
  <c r="D123"/>
  <c r="D126"/>
  <c r="D112"/>
  <c r="D115"/>
  <c r="E112" i="1" s="1"/>
  <c r="E115" s="1"/>
  <c r="D104" i="10"/>
  <c r="E102" i="1" s="1"/>
  <c r="D90" i="10"/>
  <c r="D93"/>
  <c r="D58"/>
  <c r="D27"/>
  <c r="D85" i="1"/>
  <c r="D25" i="8"/>
  <c r="D25" i="1" s="1"/>
  <c r="D46"/>
  <c r="D44" s="1"/>
  <c r="D82"/>
  <c r="D155"/>
  <c r="D152"/>
  <c r="D151"/>
  <c r="D150"/>
  <c r="D149"/>
  <c r="D145"/>
  <c r="D144"/>
  <c r="D142"/>
  <c r="D141"/>
  <c r="D140"/>
  <c r="D139"/>
  <c r="D135"/>
  <c r="D131"/>
  <c r="D130"/>
  <c r="D129"/>
  <c r="D122"/>
  <c r="D121"/>
  <c r="D120"/>
  <c r="D119"/>
  <c r="D112"/>
  <c r="D111"/>
  <c r="D110"/>
  <c r="D109"/>
  <c r="D99"/>
  <c r="D92"/>
  <c r="D91"/>
  <c r="D90"/>
  <c r="D89" s="1"/>
  <c r="D11"/>
  <c r="D13"/>
  <c r="D27"/>
  <c r="D162" i="8"/>
  <c r="D161"/>
  <c r="D160"/>
  <c r="D159"/>
  <c r="D150"/>
  <c r="D148"/>
  <c r="D140"/>
  <c r="D139"/>
  <c r="D137"/>
  <c r="D126"/>
  <c r="D115"/>
  <c r="D104"/>
  <c r="D93"/>
  <c r="M122" i="1" l="1"/>
  <c r="D162" i="17"/>
  <c r="D140" i="15"/>
  <c r="D85" i="11"/>
  <c r="F85" i="1" s="1"/>
  <c r="E142"/>
  <c r="M112"/>
  <c r="M152"/>
  <c r="M155" s="1"/>
  <c r="M92"/>
  <c r="D85" i="17"/>
  <c r="L119" i="1"/>
  <c r="L132"/>
  <c r="L135" s="1"/>
  <c r="L92"/>
  <c r="L122"/>
  <c r="K92"/>
  <c r="K132"/>
  <c r="K135" s="1"/>
  <c r="K112"/>
  <c r="K152"/>
  <c r="K155" s="1"/>
  <c r="J102"/>
  <c r="J112"/>
  <c r="J152"/>
  <c r="J155" s="1"/>
  <c r="D85" i="15"/>
  <c r="J85" i="1" s="1"/>
  <c r="I132"/>
  <c r="I135" s="1"/>
  <c r="D162" i="14"/>
  <c r="I122" i="1"/>
  <c r="H132"/>
  <c r="H135" s="1"/>
  <c r="H102"/>
  <c r="H152"/>
  <c r="H155" s="1"/>
  <c r="G122"/>
  <c r="D162" i="12"/>
  <c r="G92" i="1"/>
  <c r="D140" i="12"/>
  <c r="F92" i="1"/>
  <c r="F132"/>
  <c r="F135" s="1"/>
  <c r="F122"/>
  <c r="D162" i="11"/>
  <c r="F112" i="1"/>
  <c r="E132"/>
  <c r="E92"/>
  <c r="D85" i="10"/>
  <c r="E85" i="1" s="1"/>
  <c r="D85" i="18"/>
  <c r="M85" i="1" s="1"/>
  <c r="E122"/>
  <c r="D156" i="8"/>
  <c r="D145"/>
  <c r="D123"/>
  <c r="D112"/>
  <c r="D101"/>
  <c r="D90"/>
  <c r="I85" i="1" l="1"/>
  <c r="N142"/>
  <c r="C7" i="7" l="1"/>
  <c r="G6"/>
  <c r="M106" i="1" l="1"/>
  <c r="L101"/>
  <c r="L106"/>
  <c r="K106"/>
  <c r="J106"/>
  <c r="I106"/>
  <c r="H106"/>
  <c r="G106"/>
  <c r="F106"/>
  <c r="E106"/>
  <c r="D100"/>
  <c r="D101"/>
  <c r="D106"/>
  <c r="M82"/>
  <c r="L82"/>
  <c r="K82"/>
  <c r="I82"/>
  <c r="H82"/>
  <c r="G82"/>
  <c r="M37"/>
  <c r="M38"/>
  <c r="M39"/>
  <c r="M40"/>
  <c r="L37"/>
  <c r="L38"/>
  <c r="L39"/>
  <c r="L40"/>
  <c r="K37"/>
  <c r="K38"/>
  <c r="K39"/>
  <c r="K40"/>
  <c r="J37"/>
  <c r="J38"/>
  <c r="J39"/>
  <c r="J40"/>
  <c r="I37"/>
  <c r="I38"/>
  <c r="I39"/>
  <c r="I40"/>
  <c r="H37"/>
  <c r="H38"/>
  <c r="H39"/>
  <c r="H40"/>
  <c r="G37"/>
  <c r="G38"/>
  <c r="G39"/>
  <c r="G40"/>
  <c r="F37"/>
  <c r="F38"/>
  <c r="F39"/>
  <c r="F40"/>
  <c r="E37"/>
  <c r="E38"/>
  <c r="E39"/>
  <c r="E40"/>
  <c r="D37"/>
  <c r="D38"/>
  <c r="D39"/>
  <c r="D40"/>
  <c r="J31" l="1"/>
  <c r="I31"/>
  <c r="H31"/>
  <c r="G31"/>
  <c r="F31"/>
  <c r="E31"/>
  <c r="D16"/>
  <c r="D17"/>
  <c r="H16"/>
  <c r="H17"/>
  <c r="G16"/>
  <c r="G17"/>
  <c r="F16"/>
  <c r="F17"/>
  <c r="E16"/>
  <c r="E17"/>
  <c r="I16"/>
  <c r="I17"/>
  <c r="J16"/>
  <c r="J17"/>
  <c r="K16"/>
  <c r="K17"/>
  <c r="L16"/>
  <c r="L17"/>
  <c r="M16"/>
  <c r="M17"/>
  <c r="M15"/>
  <c r="L15"/>
  <c r="K15"/>
  <c r="J15"/>
  <c r="I15"/>
  <c r="H15"/>
  <c r="G15"/>
  <c r="F15"/>
  <c r="E15"/>
  <c r="D15"/>
  <c r="M28"/>
  <c r="M29"/>
  <c r="M30"/>
  <c r="L28"/>
  <c r="L29"/>
  <c r="L30"/>
  <c r="K28"/>
  <c r="K29"/>
  <c r="K30"/>
  <c r="J28"/>
  <c r="J29"/>
  <c r="J30"/>
  <c r="I28"/>
  <c r="I29"/>
  <c r="I30"/>
  <c r="H28"/>
  <c r="H29"/>
  <c r="H30"/>
  <c r="G28"/>
  <c r="G29"/>
  <c r="G30"/>
  <c r="F28"/>
  <c r="F29"/>
  <c r="F30"/>
  <c r="E28"/>
  <c r="E29"/>
  <c r="E30"/>
  <c r="D28"/>
  <c r="D29"/>
  <c r="D30"/>
  <c r="E27"/>
  <c r="F27"/>
  <c r="G27"/>
  <c r="H27"/>
  <c r="I27"/>
  <c r="J27"/>
  <c r="L27"/>
  <c r="M27"/>
  <c r="M60"/>
  <c r="M61"/>
  <c r="M62"/>
  <c r="M63"/>
  <c r="M59"/>
  <c r="L60"/>
  <c r="L61"/>
  <c r="L62"/>
  <c r="L63"/>
  <c r="L59"/>
  <c r="K60"/>
  <c r="K61"/>
  <c r="K62"/>
  <c r="K63"/>
  <c r="K59"/>
  <c r="J60"/>
  <c r="J61"/>
  <c r="J62"/>
  <c r="J63"/>
  <c r="J59"/>
  <c r="I60"/>
  <c r="I61"/>
  <c r="I62"/>
  <c r="I63"/>
  <c r="I59"/>
  <c r="H60"/>
  <c r="H61"/>
  <c r="H62"/>
  <c r="H63"/>
  <c r="H59"/>
  <c r="G60"/>
  <c r="G61"/>
  <c r="G62"/>
  <c r="G63"/>
  <c r="G59"/>
  <c r="F60"/>
  <c r="F61"/>
  <c r="F62"/>
  <c r="F63"/>
  <c r="F59"/>
  <c r="E60"/>
  <c r="E61"/>
  <c r="E62"/>
  <c r="E63"/>
  <c r="E59"/>
  <c r="D59"/>
  <c r="D60"/>
  <c r="D61"/>
  <c r="D62"/>
  <c r="D63"/>
  <c r="D58" i="13"/>
  <c r="D58" i="11"/>
  <c r="N150" i="1"/>
  <c r="N151"/>
  <c r="N140"/>
  <c r="N141"/>
  <c r="N130"/>
  <c r="N131"/>
  <c r="N120"/>
  <c r="N121"/>
  <c r="N111"/>
  <c r="N110"/>
  <c r="N91"/>
  <c r="N90"/>
  <c r="N82"/>
  <c r="M25"/>
  <c r="L25"/>
  <c r="K25"/>
  <c r="J25"/>
  <c r="I25"/>
  <c r="H25"/>
  <c r="G25"/>
  <c r="F25"/>
  <c r="E25"/>
  <c r="M58" l="1"/>
  <c r="N59"/>
  <c r="N60"/>
  <c r="D18"/>
  <c r="N30"/>
  <c r="N28"/>
  <c r="N61"/>
  <c r="N62"/>
  <c r="N63"/>
  <c r="M36"/>
  <c r="M41" s="1"/>
  <c r="J36"/>
  <c r="H36"/>
  <c r="G36"/>
  <c r="F36"/>
  <c r="E36"/>
  <c r="D36"/>
  <c r="D5" i="18"/>
  <c r="D161"/>
  <c r="D160"/>
  <c r="D149"/>
  <c r="D150"/>
  <c r="D139"/>
  <c r="D138"/>
  <c r="D128"/>
  <c r="D127"/>
  <c r="D117"/>
  <c r="D116"/>
  <c r="D105"/>
  <c r="M103" i="1" s="1"/>
  <c r="D106" i="18"/>
  <c r="M104" i="1" s="1"/>
  <c r="D94" i="18"/>
  <c r="D58"/>
  <c r="D41"/>
  <c r="D18"/>
  <c r="L18" i="1"/>
  <c r="M5"/>
  <c r="M154"/>
  <c r="M143"/>
  <c r="M144"/>
  <c r="M134"/>
  <c r="M133"/>
  <c r="M124"/>
  <c r="M123"/>
  <c r="M114"/>
  <c r="M113"/>
  <c r="M94"/>
  <c r="M93"/>
  <c r="M18"/>
  <c r="M13" s="1"/>
  <c r="N37"/>
  <c r="N38"/>
  <c r="N39"/>
  <c r="N40"/>
  <c r="N42"/>
  <c r="N43"/>
  <c r="N83"/>
  <c r="N84"/>
  <c r="D161" i="17"/>
  <c r="D160"/>
  <c r="D149"/>
  <c r="D150"/>
  <c r="D139"/>
  <c r="D138"/>
  <c r="D127"/>
  <c r="D116"/>
  <c r="L103" i="1"/>
  <c r="D94" i="17"/>
  <c r="D58"/>
  <c r="D36"/>
  <c r="D41"/>
  <c r="D18"/>
  <c r="D5"/>
  <c r="D160" i="16"/>
  <c r="D161"/>
  <c r="D150"/>
  <c r="D149"/>
  <c r="D139"/>
  <c r="D138"/>
  <c r="D127"/>
  <c r="D116"/>
  <c r="K104" i="1"/>
  <c r="D105" i="16"/>
  <c r="D94"/>
  <c r="D58"/>
  <c r="D41"/>
  <c r="D18"/>
  <c r="D5"/>
  <c r="D160" i="15"/>
  <c r="D161"/>
  <c r="D150"/>
  <c r="D149"/>
  <c r="D139"/>
  <c r="D138"/>
  <c r="D127"/>
  <c r="D116"/>
  <c r="J104" i="1"/>
  <c r="D105" i="15"/>
  <c r="D94"/>
  <c r="D58"/>
  <c r="D35"/>
  <c r="D41" s="1"/>
  <c r="D18"/>
  <c r="D5"/>
  <c r="D161" i="14"/>
  <c r="D160"/>
  <c r="D149"/>
  <c r="D150"/>
  <c r="D139"/>
  <c r="D138"/>
  <c r="D127"/>
  <c r="D116"/>
  <c r="D105"/>
  <c r="I103" i="1" s="1"/>
  <c r="I104"/>
  <c r="D94" i="14"/>
  <c r="D58"/>
  <c r="D36"/>
  <c r="I36" i="1" s="1"/>
  <c r="D41" i="14"/>
  <c r="D18"/>
  <c r="D5"/>
  <c r="D161" i="13"/>
  <c r="D160"/>
  <c r="D150"/>
  <c r="D149"/>
  <c r="D138"/>
  <c r="D127"/>
  <c r="D116"/>
  <c r="D105"/>
  <c r="H103" i="1" s="1"/>
  <c r="H104"/>
  <c r="D94" i="13"/>
  <c r="D35"/>
  <c r="D18"/>
  <c r="D5"/>
  <c r="D161" i="12"/>
  <c r="D160"/>
  <c r="D149"/>
  <c r="D150"/>
  <c r="D139"/>
  <c r="D138"/>
  <c r="D127"/>
  <c r="D116"/>
  <c r="D105"/>
  <c r="G103" i="1" s="1"/>
  <c r="G104"/>
  <c r="D94" i="12"/>
  <c r="D35"/>
  <c r="D41" s="1"/>
  <c r="D18"/>
  <c r="D5"/>
  <c r="D161" i="11"/>
  <c r="D160"/>
  <c r="D149"/>
  <c r="D150"/>
  <c r="D139"/>
  <c r="D138"/>
  <c r="D127"/>
  <c r="D116"/>
  <c r="D105"/>
  <c r="F103" i="1" s="1"/>
  <c r="F104"/>
  <c r="D101" i="11"/>
  <c r="F99" i="1" s="1"/>
  <c r="D94" i="11"/>
  <c r="D35"/>
  <c r="D18"/>
  <c r="D5"/>
  <c r="D161" i="10"/>
  <c r="D160"/>
  <c r="D150"/>
  <c r="D149"/>
  <c r="D127"/>
  <c r="D116"/>
  <c r="E104" i="1"/>
  <c r="N101"/>
  <c r="D35" i="10"/>
  <c r="D46" s="1"/>
  <c r="D18"/>
  <c r="D5"/>
  <c r="D55" s="1"/>
  <c r="D149" i="8"/>
  <c r="D138"/>
  <c r="D134"/>
  <c r="D127"/>
  <c r="D116"/>
  <c r="D105"/>
  <c r="D102" i="1"/>
  <c r="D94" i="8"/>
  <c r="D58"/>
  <c r="D35"/>
  <c r="D46" s="1"/>
  <c r="D18"/>
  <c r="D5"/>
  <c r="D11" s="1"/>
  <c r="D13" i="18" l="1"/>
  <c r="D13" i="16"/>
  <c r="D13" i="14"/>
  <c r="D13" i="11"/>
  <c r="D13" i="17"/>
  <c r="D13" i="13"/>
  <c r="D41"/>
  <c r="D44"/>
  <c r="D41" i="11"/>
  <c r="D46"/>
  <c r="D44" i="10"/>
  <c r="E46" i="1"/>
  <c r="D12" i="10"/>
  <c r="D13"/>
  <c r="L104" i="1"/>
  <c r="K103"/>
  <c r="J103"/>
  <c r="D105" i="10"/>
  <c r="N100" i="1"/>
  <c r="D134" i="10"/>
  <c r="D156"/>
  <c r="D41"/>
  <c r="N36" i="1"/>
  <c r="D13" i="8"/>
  <c r="D41"/>
  <c r="D72"/>
  <c r="D12"/>
  <c r="D55"/>
  <c r="D66"/>
  <c r="D67" s="1"/>
  <c r="D103" i="1"/>
  <c r="D13" i="15"/>
  <c r="D13" i="12"/>
  <c r="D72" i="18"/>
  <c r="D11"/>
  <c r="D34" s="1"/>
  <c r="D32" s="1"/>
  <c r="D69" s="1"/>
  <c r="D66"/>
  <c r="D67" s="1"/>
  <c r="D12"/>
  <c r="D55"/>
  <c r="M72" i="1"/>
  <c r="M46"/>
  <c r="M66"/>
  <c r="M67" s="1"/>
  <c r="M12"/>
  <c r="M33" s="1"/>
  <c r="M55"/>
  <c r="M11"/>
  <c r="M34" s="1"/>
  <c r="D72" i="17"/>
  <c r="D11"/>
  <c r="D34" s="1"/>
  <c r="D32" s="1"/>
  <c r="D69" s="1"/>
  <c r="D66"/>
  <c r="D67" s="1"/>
  <c r="L102" i="1"/>
  <c r="D12" i="17"/>
  <c r="D55"/>
  <c r="D46" i="16"/>
  <c r="D44" s="1"/>
  <c r="D12"/>
  <c r="D55"/>
  <c r="D85"/>
  <c r="D72"/>
  <c r="D11"/>
  <c r="D34" s="1"/>
  <c r="D32" s="1"/>
  <c r="D69" s="1"/>
  <c r="D66"/>
  <c r="D67" s="1"/>
  <c r="D46" i="15"/>
  <c r="D12"/>
  <c r="D55"/>
  <c r="D72"/>
  <c r="D11"/>
  <c r="D34" s="1"/>
  <c r="D32" s="1"/>
  <c r="D69" s="1"/>
  <c r="D66"/>
  <c r="D67" s="1"/>
  <c r="D72" i="14"/>
  <c r="D11"/>
  <c r="D34" s="1"/>
  <c r="D32" s="1"/>
  <c r="D69" s="1"/>
  <c r="D46"/>
  <c r="I46" i="1" s="1"/>
  <c r="I44" s="1"/>
  <c r="D66" i="14"/>
  <c r="D67" s="1"/>
  <c r="D12"/>
  <c r="D55"/>
  <c r="D85"/>
  <c r="D72" i="13"/>
  <c r="D11"/>
  <c r="D34" s="1"/>
  <c r="D32" s="1"/>
  <c r="D69" s="1"/>
  <c r="D12"/>
  <c r="D55"/>
  <c r="D46"/>
  <c r="D66"/>
  <c r="D67" s="1"/>
  <c r="D72" i="12"/>
  <c r="D11"/>
  <c r="D34" s="1"/>
  <c r="D32" s="1"/>
  <c r="D69" s="1"/>
  <c r="D46"/>
  <c r="D66"/>
  <c r="D67" s="1"/>
  <c r="D12"/>
  <c r="D55"/>
  <c r="D72" i="11"/>
  <c r="D11"/>
  <c r="D34" s="1"/>
  <c r="D32" s="1"/>
  <c r="D69" s="1"/>
  <c r="D66"/>
  <c r="D67" s="1"/>
  <c r="D12"/>
  <c r="D55"/>
  <c r="D134"/>
  <c r="F129" i="1" s="1"/>
  <c r="D72" i="10"/>
  <c r="D11"/>
  <c r="D34" s="1"/>
  <c r="D32" s="1"/>
  <c r="D69" s="1"/>
  <c r="D66"/>
  <c r="D67" s="1"/>
  <c r="D34" i="8"/>
  <c r="D73" i="16" l="1"/>
  <c r="D73" i="15"/>
  <c r="D73" i="13"/>
  <c r="D73" i="10"/>
  <c r="D73" i="18"/>
  <c r="D73" i="17"/>
  <c r="D73" i="14"/>
  <c r="D73" i="12"/>
  <c r="D44" i="11"/>
  <c r="F46" i="1"/>
  <c r="D73" i="11"/>
  <c r="D85" i="13"/>
  <c r="E105" i="1"/>
  <c r="E103"/>
  <c r="D52" i="8"/>
  <c r="D32"/>
  <c r="D69" s="1"/>
  <c r="M32" i="1"/>
  <c r="M69" s="1"/>
  <c r="M73" s="1"/>
  <c r="M14"/>
  <c r="D52" i="18"/>
  <c r="D14"/>
  <c r="D52" i="17"/>
  <c r="D14"/>
  <c r="D52" i="16"/>
  <c r="D14"/>
  <c r="D52" i="15"/>
  <c r="D14"/>
  <c r="D52" i="14"/>
  <c r="D14"/>
  <c r="D52" i="13"/>
  <c r="D14"/>
  <c r="D52" i="12"/>
  <c r="D14"/>
  <c r="D52" i="11"/>
  <c r="D50" s="1"/>
  <c r="D14"/>
  <c r="D52" i="10"/>
  <c r="D50" s="1"/>
  <c r="D14"/>
  <c r="D14" i="8"/>
  <c r="D6" i="7"/>
  <c r="D7"/>
  <c r="D47" i="8" l="1"/>
  <c r="D44" s="1"/>
  <c r="M52" i="1"/>
  <c r="M56" s="1"/>
  <c r="D56" i="18"/>
  <c r="D56" i="17"/>
  <c r="D47"/>
  <c r="D56" i="16"/>
  <c r="D50"/>
  <c r="D56" i="15"/>
  <c r="D50"/>
  <c r="D47"/>
  <c r="D56" i="14"/>
  <c r="D50"/>
  <c r="D56" i="13"/>
  <c r="D50"/>
  <c r="D56" i="12"/>
  <c r="D50"/>
  <c r="D47"/>
  <c r="D56" i="11"/>
  <c r="D56" i="10"/>
  <c r="D44" i="7"/>
  <c r="D43"/>
  <c r="D42"/>
  <c r="D40"/>
  <c r="D39"/>
  <c r="D37"/>
  <c r="B37"/>
  <c r="D36"/>
  <c r="B36"/>
  <c r="D35"/>
  <c r="B35"/>
  <c r="D34"/>
  <c r="B34"/>
  <c r="D33"/>
  <c r="B33"/>
  <c r="D32"/>
  <c r="B32"/>
  <c r="D31"/>
  <c r="B31"/>
  <c r="D30"/>
  <c r="D28"/>
  <c r="D27" s="1"/>
  <c r="D26"/>
  <c r="D23"/>
  <c r="B23"/>
  <c r="D24"/>
  <c r="D21"/>
  <c r="D20"/>
  <c r="D19"/>
  <c r="D18"/>
  <c r="D16"/>
  <c r="C41"/>
  <c r="C15"/>
  <c r="C47"/>
  <c r="D47" s="1"/>
  <c r="C46"/>
  <c r="C13"/>
  <c r="C12"/>
  <c r="C11"/>
  <c r="C10"/>
  <c r="C8"/>
  <c r="C9"/>
  <c r="D8"/>
  <c r="F8" s="1"/>
  <c r="D17" l="1"/>
  <c r="D15" s="1"/>
  <c r="D44" i="18"/>
  <c r="D48" i="17"/>
  <c r="D44"/>
  <c r="D48" i="15"/>
  <c r="D44"/>
  <c r="D48" i="12"/>
  <c r="D44"/>
  <c r="D56" i="8"/>
  <c r="D29" i="7"/>
  <c r="D38"/>
  <c r="D11"/>
  <c r="F11" s="1"/>
  <c r="D9"/>
  <c r="F9" s="1"/>
  <c r="D13"/>
  <c r="F13" s="1"/>
  <c r="D22"/>
  <c r="D25"/>
  <c r="D10"/>
  <c r="F10" s="1"/>
  <c r="C45"/>
  <c r="E45" s="1"/>
  <c r="F7"/>
  <c r="D12"/>
  <c r="F12" s="1"/>
  <c r="D41"/>
  <c r="C14"/>
  <c r="E14" s="1"/>
  <c r="F14" s="1"/>
  <c r="C6"/>
  <c r="D46"/>
  <c r="D45" s="1"/>
  <c r="F45" s="1"/>
  <c r="C48" l="1"/>
  <c r="D14"/>
  <c r="G14" s="1"/>
  <c r="E48"/>
  <c r="F6"/>
  <c r="G51" l="1"/>
  <c r="F48"/>
  <c r="G50" s="1"/>
  <c r="G45"/>
  <c r="D48"/>
  <c r="G52" l="1"/>
  <c r="G48"/>
  <c r="E5" i="1" l="1"/>
  <c r="E11" s="1"/>
  <c r="F5"/>
  <c r="F55" s="1"/>
  <c r="G5"/>
  <c r="G55" s="1"/>
  <c r="H5"/>
  <c r="H72" s="1"/>
  <c r="I5"/>
  <c r="J5"/>
  <c r="J55" s="1"/>
  <c r="K5"/>
  <c r="K55" s="1"/>
  <c r="L5"/>
  <c r="L55" s="1"/>
  <c r="D5"/>
  <c r="E55"/>
  <c r="I55"/>
  <c r="E72"/>
  <c r="F72"/>
  <c r="G72"/>
  <c r="I72"/>
  <c r="J72"/>
  <c r="K72"/>
  <c r="E34" l="1"/>
  <c r="H55"/>
  <c r="L72"/>
  <c r="E66"/>
  <c r="F66"/>
  <c r="G66"/>
  <c r="H66"/>
  <c r="I66"/>
  <c r="J66"/>
  <c r="K66"/>
  <c r="L66"/>
  <c r="D66"/>
  <c r="E58" l="1"/>
  <c r="E67" s="1"/>
  <c r="F58"/>
  <c r="F67" s="1"/>
  <c r="G58"/>
  <c r="G67" s="1"/>
  <c r="H58"/>
  <c r="H67" s="1"/>
  <c r="I58"/>
  <c r="J58"/>
  <c r="J67" s="1"/>
  <c r="K58"/>
  <c r="K67" s="1"/>
  <c r="L58"/>
  <c r="L67" s="1"/>
  <c r="D58"/>
  <c r="D67" s="1"/>
  <c r="D55"/>
  <c r="I67" l="1"/>
  <c r="N58"/>
  <c r="D72"/>
  <c r="N99" l="1"/>
  <c r="L41" l="1"/>
  <c r="N104"/>
  <c r="E154"/>
  <c r="F154"/>
  <c r="G154"/>
  <c r="H154"/>
  <c r="I154"/>
  <c r="J154"/>
  <c r="K154"/>
  <c r="L154"/>
  <c r="F153"/>
  <c r="G153"/>
  <c r="H153"/>
  <c r="I153"/>
  <c r="J153"/>
  <c r="K153"/>
  <c r="E144"/>
  <c r="F144"/>
  <c r="G144"/>
  <c r="H144"/>
  <c r="I144"/>
  <c r="J144"/>
  <c r="L144"/>
  <c r="E143"/>
  <c r="F143"/>
  <c r="G143"/>
  <c r="H143"/>
  <c r="I143"/>
  <c r="J143"/>
  <c r="L143"/>
  <c r="F134"/>
  <c r="G134"/>
  <c r="H134"/>
  <c r="I134"/>
  <c r="J134"/>
  <c r="K134"/>
  <c r="L134"/>
  <c r="F133"/>
  <c r="G133"/>
  <c r="H133"/>
  <c r="I133"/>
  <c r="J133"/>
  <c r="K133"/>
  <c r="L133"/>
  <c r="F123"/>
  <c r="G123"/>
  <c r="H123"/>
  <c r="I123"/>
  <c r="J123"/>
  <c r="F113"/>
  <c r="G113"/>
  <c r="H113"/>
  <c r="I113"/>
  <c r="J113"/>
  <c r="L113"/>
  <c r="F93"/>
  <c r="G93"/>
  <c r="H93"/>
  <c r="I93"/>
  <c r="J93"/>
  <c r="L93"/>
  <c r="E35"/>
  <c r="E41" s="1"/>
  <c r="F35"/>
  <c r="G35"/>
  <c r="G46" s="1"/>
  <c r="G44" s="1"/>
  <c r="H35"/>
  <c r="I35"/>
  <c r="I41" s="1"/>
  <c r="J35"/>
  <c r="J41" s="1"/>
  <c r="K41"/>
  <c r="D35"/>
  <c r="D154"/>
  <c r="D133"/>
  <c r="E12"/>
  <c r="F12"/>
  <c r="F33" s="1"/>
  <c r="G12"/>
  <c r="G33" s="1"/>
  <c r="H12"/>
  <c r="H33" s="1"/>
  <c r="I12"/>
  <c r="I33" s="1"/>
  <c r="J12"/>
  <c r="J33" s="1"/>
  <c r="K12"/>
  <c r="K33" s="1"/>
  <c r="L12"/>
  <c r="L33" s="1"/>
  <c r="D33"/>
  <c r="E52"/>
  <c r="F11"/>
  <c r="G11"/>
  <c r="G34" s="1"/>
  <c r="H11"/>
  <c r="I11"/>
  <c r="J11"/>
  <c r="K11"/>
  <c r="K34" s="1"/>
  <c r="L11"/>
  <c r="L34" s="1"/>
  <c r="E18"/>
  <c r="E13" s="1"/>
  <c r="F18"/>
  <c r="F13" s="1"/>
  <c r="G18"/>
  <c r="G13" s="1"/>
  <c r="H18"/>
  <c r="H13" s="1"/>
  <c r="I18"/>
  <c r="I13" s="1"/>
  <c r="J18"/>
  <c r="J13" s="1"/>
  <c r="K18"/>
  <c r="K13" s="1"/>
  <c r="L13"/>
  <c r="N133" l="1"/>
  <c r="E33"/>
  <c r="E32" s="1"/>
  <c r="E69" s="1"/>
  <c r="E73" s="1"/>
  <c r="E14"/>
  <c r="K32"/>
  <c r="K69" s="1"/>
  <c r="K73" s="1"/>
  <c r="G32"/>
  <c r="G69" s="1"/>
  <c r="G73" s="1"/>
  <c r="J34"/>
  <c r="J52" s="1"/>
  <c r="H34"/>
  <c r="H52" s="1"/>
  <c r="F34"/>
  <c r="F52" s="1"/>
  <c r="N94"/>
  <c r="I34"/>
  <c r="I52" s="1"/>
  <c r="I56" s="1"/>
  <c r="L32"/>
  <c r="L69" s="1"/>
  <c r="L73" s="1"/>
  <c r="N154"/>
  <c r="I32"/>
  <c r="I69" s="1"/>
  <c r="I73" s="1"/>
  <c r="N103"/>
  <c r="N35"/>
  <c r="N11"/>
  <c r="N12"/>
  <c r="N13"/>
  <c r="L123"/>
  <c r="K143"/>
  <c r="N105"/>
  <c r="N102"/>
  <c r="E123"/>
  <c r="E56"/>
  <c r="D153"/>
  <c r="L14"/>
  <c r="H14"/>
  <c r="E113"/>
  <c r="K14"/>
  <c r="G14"/>
  <c r="H41"/>
  <c r="H46"/>
  <c r="G85"/>
  <c r="N114"/>
  <c r="D132"/>
  <c r="D143"/>
  <c r="K123"/>
  <c r="L153"/>
  <c r="L46"/>
  <c r="D14"/>
  <c r="K52"/>
  <c r="G52"/>
  <c r="D123"/>
  <c r="D134"/>
  <c r="N134" s="1"/>
  <c r="K46"/>
  <c r="J46"/>
  <c r="J14"/>
  <c r="F14"/>
  <c r="D34"/>
  <c r="D41"/>
  <c r="F41"/>
  <c r="N124"/>
  <c r="K113"/>
  <c r="K85"/>
  <c r="I14"/>
  <c r="N129"/>
  <c r="N139"/>
  <c r="D93"/>
  <c r="H85"/>
  <c r="D113"/>
  <c r="E153"/>
  <c r="E149"/>
  <c r="G41"/>
  <c r="K144"/>
  <c r="K93"/>
  <c r="N143" l="1"/>
  <c r="N145"/>
  <c r="H32"/>
  <c r="H69" s="1"/>
  <c r="H73" s="1"/>
  <c r="N123"/>
  <c r="N33"/>
  <c r="E50"/>
  <c r="N152"/>
  <c r="N149"/>
  <c r="N109"/>
  <c r="H56"/>
  <c r="F56"/>
  <c r="J56"/>
  <c r="N155"/>
  <c r="I50"/>
  <c r="N92"/>
  <c r="N113"/>
  <c r="N93"/>
  <c r="N144"/>
  <c r="N89"/>
  <c r="N122"/>
  <c r="N132"/>
  <c r="N119"/>
  <c r="N153"/>
  <c r="N112"/>
  <c r="F32"/>
  <c r="F69" s="1"/>
  <c r="F73" s="1"/>
  <c r="J32"/>
  <c r="J69" s="1"/>
  <c r="J73" s="1"/>
  <c r="N41"/>
  <c r="L52"/>
  <c r="N34"/>
  <c r="N14"/>
  <c r="E44"/>
  <c r="G56"/>
  <c r="K49"/>
  <c r="K56"/>
  <c r="L85"/>
  <c r="N115"/>
  <c r="G50"/>
  <c r="N135"/>
  <c r="N95"/>
  <c r="D52"/>
  <c r="N125"/>
  <c r="K50"/>
  <c r="H50" l="1"/>
  <c r="H44"/>
  <c r="J50"/>
  <c r="F50"/>
  <c r="N85"/>
  <c r="L56"/>
  <c r="N52"/>
  <c r="L50"/>
  <c r="K44"/>
  <c r="D56"/>
  <c r="J44" l="1"/>
  <c r="F48"/>
  <c r="F44"/>
  <c r="D31"/>
  <c r="N48" l="1"/>
  <c r="D73" i="8"/>
  <c r="D32" i="1"/>
  <c r="N31"/>
  <c r="D69" l="1"/>
  <c r="N32"/>
  <c r="D49" i="8"/>
  <c r="N69" i="1" l="1"/>
  <c r="N50" s="1"/>
  <c r="D73"/>
  <c r="D47"/>
  <c r="D49" s="1"/>
  <c r="N47" l="1"/>
  <c r="N49"/>
  <c r="N25"/>
  <c r="N46"/>
  <c r="N27" l="1"/>
  <c r="N44"/>
</calcChain>
</file>

<file path=xl/sharedStrings.xml><?xml version="1.0" encoding="utf-8"?>
<sst xmlns="http://schemas.openxmlformats.org/spreadsheetml/2006/main" count="5136" uniqueCount="389">
  <si>
    <t>ОТЧЕТ</t>
  </si>
  <si>
    <t>№ п/п</t>
  </si>
  <si>
    <t>Показатели</t>
  </si>
  <si>
    <t xml:space="preserve">Сумма, руб. </t>
  </si>
  <si>
    <t>Общая площадь дома, в том числе (для формы 2.1.)</t>
  </si>
  <si>
    <t>кв.м.</t>
  </si>
  <si>
    <t>общая площадь жилых помещений</t>
  </si>
  <si>
    <t>общая площадь нежилых помещений</t>
  </si>
  <si>
    <t>общая площадь помещений, входящих в состав общего имущества, в т.ч.</t>
  </si>
  <si>
    <t>лестничные клетки, каридоры</t>
  </si>
  <si>
    <t>подвал</t>
  </si>
  <si>
    <t>руб.</t>
  </si>
  <si>
    <t>Тариф</t>
  </si>
  <si>
    <t>руб/м2</t>
  </si>
  <si>
    <t>Дата заполнения/внесения изменений</t>
  </si>
  <si>
    <t>Дата начало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</si>
  <si>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</si>
  <si>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</si>
  <si>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>за содержание дома</t>
  </si>
  <si>
    <t>за услуги управления</t>
  </si>
  <si>
    <t>субсидий</t>
  </si>
  <si>
    <t>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</si>
  <si>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</si>
  <si>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</si>
  <si>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</si>
  <si>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Периодичность выполнения работ (оказание услуг)</t>
  </si>
  <si>
    <t>ежедневно</t>
  </si>
  <si>
    <t>Еденица измерения</t>
  </si>
  <si>
    <t>Стоимость на единицу измерения</t>
  </si>
  <si>
    <t>профосмотры</t>
  </si>
  <si>
    <t>промывка и опрессовка</t>
  </si>
  <si>
    <t>текущий ремонт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</si>
  <si>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</si>
  <si>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</si>
  <si>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</si>
  <si>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</si>
  <si>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</si>
  <si>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_</t>
  </si>
  <si>
    <t>Сумма произведенного перерасчета</t>
  </si>
  <si>
    <t>Общая информация по предоставленным коммунальным услугам: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</si>
  <si>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</si>
  <si>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</si>
  <si>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 xml:space="preserve"> холодное водоснабжение</t>
  </si>
  <si>
    <t>Единица измерения</t>
  </si>
  <si>
    <t>куб.м.</t>
  </si>
  <si>
    <t>Общий объем потребления</t>
  </si>
  <si>
    <t>нат.показ.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</si>
  <si>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</si>
  <si>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</si>
  <si>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</si>
  <si>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</si>
  <si>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</si>
  <si>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</si>
  <si>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</si>
  <si>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водоотведение</t>
  </si>
  <si>
    <t>отопление</t>
  </si>
  <si>
    <t>Гкал</t>
  </si>
  <si>
    <t>электроснабжение</t>
  </si>
  <si>
    <t>кВт</t>
  </si>
  <si>
    <t>газоснабжение</t>
  </si>
  <si>
    <t>Всего годовая стоимость работ:</t>
  </si>
  <si>
    <t>за текущий ремонт и ТО</t>
  </si>
  <si>
    <t>ХВС на подогрев</t>
  </si>
  <si>
    <t>Подогрев воды</t>
  </si>
  <si>
    <t>Авансовые платежи потребителей (на начало периода)</t>
  </si>
  <si>
    <t>Переходящие остатки денежных средств (на начало периода)</t>
  </si>
  <si>
    <t>денежных средств от собственников/ нанимателей помещений</t>
  </si>
  <si>
    <t>целевых взносов от собственников/ нанимателей помещений</t>
  </si>
  <si>
    <t>21.1.</t>
  </si>
  <si>
    <t>Наименование работ (услуг)</t>
  </si>
  <si>
    <t>Управление МКД</t>
  </si>
  <si>
    <t>Годовая фактическая стоимость работ (услуг)</t>
  </si>
  <si>
    <t>21.2.</t>
  </si>
  <si>
    <t>21.3.</t>
  </si>
  <si>
    <t>ТР+ТО</t>
  </si>
  <si>
    <t>Содержание МКД</t>
  </si>
  <si>
    <t>22.1.</t>
  </si>
  <si>
    <t>23.1.</t>
  </si>
  <si>
    <t>Наименование работы  (услуги), выполняемой в рамках указанного раздела работ (услуг)</t>
  </si>
  <si>
    <t>24.1.</t>
  </si>
  <si>
    <t>25.1.</t>
  </si>
  <si>
    <t>26.1.</t>
  </si>
  <si>
    <t>22.2.</t>
  </si>
  <si>
    <t>23.2.</t>
  </si>
  <si>
    <t>24.2.</t>
  </si>
  <si>
    <t>25.2.</t>
  </si>
  <si>
    <t>26.2.</t>
  </si>
  <si>
    <t>22.3.</t>
  </si>
  <si>
    <t>23.3.</t>
  </si>
  <si>
    <t>24.3.</t>
  </si>
  <si>
    <t>25.3.</t>
  </si>
  <si>
    <t>26.3.</t>
  </si>
  <si>
    <t>Авансовые платежи потребителей (на конец периода)</t>
  </si>
  <si>
    <t>37.1.</t>
  </si>
  <si>
    <t>38.1.</t>
  </si>
  <si>
    <t>39.1.</t>
  </si>
  <si>
    <t>40.1.</t>
  </si>
  <si>
    <t>41.1.</t>
  </si>
  <si>
    <t>42.1.</t>
  </si>
  <si>
    <t>43.1.</t>
  </si>
  <si>
    <t>44.1.</t>
  </si>
  <si>
    <t>45.1.</t>
  </si>
  <si>
    <t>46.1.</t>
  </si>
  <si>
    <t>37.2.</t>
  </si>
  <si>
    <t>37.3.</t>
  </si>
  <si>
    <t>38.3.</t>
  </si>
  <si>
    <t>39.2.</t>
  </si>
  <si>
    <t>38.2.</t>
  </si>
  <si>
    <t>40.2.</t>
  </si>
  <si>
    <t>41.2.</t>
  </si>
  <si>
    <t>42.2.</t>
  </si>
  <si>
    <t>43.2.</t>
  </si>
  <si>
    <t>44.2.</t>
  </si>
  <si>
    <t>45.2.</t>
  </si>
  <si>
    <t>46.2.</t>
  </si>
  <si>
    <t>39.3.</t>
  </si>
  <si>
    <t>40.3.</t>
  </si>
  <si>
    <t>41.3.</t>
  </si>
  <si>
    <t>42.3.</t>
  </si>
  <si>
    <t>43.3.</t>
  </si>
  <si>
    <t>44.3.</t>
  </si>
  <si>
    <t>45.3.</t>
  </si>
  <si>
    <t>46.3.</t>
  </si>
  <si>
    <t>37.4.</t>
  </si>
  <si>
    <t>38.4.</t>
  </si>
  <si>
    <t>39.4.</t>
  </si>
  <si>
    <t>40.4.</t>
  </si>
  <si>
    <t>41.4.</t>
  </si>
  <si>
    <t>42.4.</t>
  </si>
  <si>
    <t>43.4.</t>
  </si>
  <si>
    <t>44.4.</t>
  </si>
  <si>
    <t>45.4.</t>
  </si>
  <si>
    <t>46.4.</t>
  </si>
  <si>
    <t>37.5.</t>
  </si>
  <si>
    <t>38.5.</t>
  </si>
  <si>
    <t>39.5.</t>
  </si>
  <si>
    <t>40.5.</t>
  </si>
  <si>
    <t>41.5.</t>
  </si>
  <si>
    <t>42.5.</t>
  </si>
  <si>
    <t>43.5.</t>
  </si>
  <si>
    <t>44.5.</t>
  </si>
  <si>
    <t>45.5.</t>
  </si>
  <si>
    <t>46.5.</t>
  </si>
  <si>
    <t>37.6.</t>
  </si>
  <si>
    <t>38.6.</t>
  </si>
  <si>
    <t>39.6.</t>
  </si>
  <si>
    <t>40.6.</t>
  </si>
  <si>
    <t>41.6.</t>
  </si>
  <si>
    <t>42.6.</t>
  </si>
  <si>
    <t>43.6.</t>
  </si>
  <si>
    <t>44.6.</t>
  </si>
  <si>
    <t>45.6.</t>
  </si>
  <si>
    <t>46.6.</t>
  </si>
  <si>
    <t>37.7.</t>
  </si>
  <si>
    <t>38.7.</t>
  </si>
  <si>
    <t>39.7.</t>
  </si>
  <si>
    <t>40.7.</t>
  </si>
  <si>
    <t>41.7.</t>
  </si>
  <si>
    <t>42.7.</t>
  </si>
  <si>
    <t>43.7.</t>
  </si>
  <si>
    <t>44.7.</t>
  </si>
  <si>
    <t>45.7.</t>
  </si>
  <si>
    <t>46.7.</t>
  </si>
  <si>
    <t>Информация о наличии претензий по качеству предоставленных коммунальных услуг</t>
  </si>
  <si>
    <t xml:space="preserve">Всего, руб. </t>
  </si>
  <si>
    <t>ВНИИПО д.1</t>
  </si>
  <si>
    <t>ВНИИПО д.4</t>
  </si>
  <si>
    <t>ВНИИПО д.5</t>
  </si>
  <si>
    <t>ВНИИПО д.6</t>
  </si>
  <si>
    <t>ВНИИПО д.7</t>
  </si>
  <si>
    <t>ВНИИПО д.8</t>
  </si>
  <si>
    <t>ВНИИПО д.9</t>
  </si>
  <si>
    <t>ВНИИПО д.10</t>
  </si>
  <si>
    <t>ВНИИПО д.11</t>
  </si>
  <si>
    <t>аварийное обслуживание</t>
  </si>
  <si>
    <t>20.1.</t>
  </si>
  <si>
    <t>20.2.</t>
  </si>
  <si>
    <t>в том числе(+) - недовыполнение ТО и ТР:</t>
  </si>
  <si>
    <t>в том числе  (-) перевыполнение ТО и Тр:</t>
  </si>
  <si>
    <t>задолженность потребителей</t>
  </si>
  <si>
    <t>в том числе:</t>
  </si>
  <si>
    <t>задолженность населения по статье "Содержание и ремонт жилого помещения"</t>
  </si>
  <si>
    <t>(+)задолженность МКД за выполненные работ, (-) -задолженность УК</t>
  </si>
  <si>
    <r>
      <t xml:space="preserve">Годовая плановая стоимость работ по управлению многоквартирным домом </t>
    </r>
    <r>
      <rPr>
        <b/>
        <sz val="9"/>
        <color rgb="FFFF0000"/>
        <rFont val="Times New Roman"/>
        <family val="1"/>
        <charset val="204"/>
      </rPr>
      <t>(для формы 2.3.)</t>
    </r>
  </si>
  <si>
    <r>
      <t>Годовая плановая стоимость работ по ТР и тех.обслуж.инженерного оборудования и конструкт.элем. многоквартирного домома</t>
    </r>
    <r>
      <rPr>
        <b/>
        <sz val="9"/>
        <color rgb="FFFF0000"/>
        <rFont val="Times New Roman"/>
        <family val="1"/>
        <charset val="204"/>
      </rPr>
      <t xml:space="preserve"> (для формы 2.3.)</t>
    </r>
  </si>
  <si>
    <r>
      <t>Годовая плановая стоимость работ по содержанию помещений, входящих в состав общего имущества в многоквартирном доме</t>
    </r>
    <r>
      <rPr>
        <b/>
        <sz val="9"/>
        <color rgb="FFFF0000"/>
        <rFont val="Times New Roman"/>
        <family val="1"/>
        <charset val="204"/>
      </rPr>
      <t xml:space="preserve"> (для формы 2.3.)</t>
    </r>
  </si>
  <si>
    <t>очистка кровли</t>
  </si>
  <si>
    <t>в том числе(+) недовыполнение ТО и ТР:</t>
  </si>
  <si>
    <t>№</t>
  </si>
  <si>
    <t>Работы (услуги) по содержанию общедомового имущества МКД</t>
  </si>
  <si>
    <t>Годовая плановая стоимость, руб.</t>
  </si>
  <si>
    <t>Содержание общего имущества МКД, в том числе:</t>
  </si>
  <si>
    <t>содержание придомовой территории</t>
  </si>
  <si>
    <t>содержание мест общего пользования (лестничные клетки)</t>
  </si>
  <si>
    <t>техническое обслуживание вводного газопровода</t>
  </si>
  <si>
    <t>противопожарные мероприятия</t>
  </si>
  <si>
    <t>техническое обслуживание вентканалов и дымоходов</t>
  </si>
  <si>
    <t>дератизация</t>
  </si>
  <si>
    <t>вывоз и утилизация твердых бытовых отходов</t>
  </si>
  <si>
    <t>1.1.</t>
  </si>
  <si>
    <t>1.2.</t>
  </si>
  <si>
    <t>1.3.</t>
  </si>
  <si>
    <t>1.4.</t>
  </si>
  <si>
    <t>1.5.</t>
  </si>
  <si>
    <t>1.6.</t>
  </si>
  <si>
    <t>1.7.</t>
  </si>
  <si>
    <t>Техническое обслуживание инженерных сетей и конструктивных элементов многоквартирного дома, текущий ремонт, аварийно-диспетчерское обслуживание, в том числе:</t>
  </si>
  <si>
    <t>2.2.</t>
  </si>
  <si>
    <t>Текущий ремонт:</t>
  </si>
  <si>
    <t>ремонт системы отопления, в т. ч.</t>
  </si>
  <si>
    <t>смена арматуры диаметром 15 мм</t>
  </si>
  <si>
    <t>ремонт задвижек</t>
  </si>
  <si>
    <t>изоляция трубопровода</t>
  </si>
  <si>
    <t>Установка КИП</t>
  </si>
  <si>
    <t>ремонт системы ХВС, в т. ч.</t>
  </si>
  <si>
    <t>ремонт системы ГВС, в т. ч.</t>
  </si>
  <si>
    <t>ремонт системы канализации, в т. ч.</t>
  </si>
  <si>
    <t>замена трубопровода диаметром 100мм</t>
  </si>
  <si>
    <t>ремонт электрооборудования, в т. ч.</t>
  </si>
  <si>
    <t>замена и установка  светильников с энергосберегающими лампами</t>
  </si>
  <si>
    <t>ремонт фасадов, в т.ч.</t>
  </si>
  <si>
    <t>покраска металлических дверей</t>
  </si>
  <si>
    <t>покраска газовых труб</t>
  </si>
  <si>
    <t>2.1.</t>
  </si>
  <si>
    <t>Техническое обслуживание</t>
  </si>
  <si>
    <t>Профосмотры</t>
  </si>
  <si>
    <t>Фактически выполненные работы, руб.</t>
  </si>
  <si>
    <t>Промывка, опрессовка системы отопления</t>
  </si>
  <si>
    <t>Аварийно-диспетчерское обслуживание</t>
  </si>
  <si>
    <t>Управление МКД, в том числе:</t>
  </si>
  <si>
    <t>расходы платежного агента</t>
  </si>
  <si>
    <t>расходы управляющей организации</t>
  </si>
  <si>
    <t>Итого:</t>
  </si>
  <si>
    <t>Начислено населению за содержание жилого помещения, руб.</t>
  </si>
  <si>
    <t>Задолженность населения, руб.</t>
  </si>
  <si>
    <t>задолженность населения</t>
  </si>
  <si>
    <t>Оплачено населением за содержание жилого помещения, руб.</t>
  </si>
  <si>
    <t>Отчет</t>
  </si>
  <si>
    <t>задолженность населения перед УО за перевыполнение плана ТР</t>
  </si>
  <si>
    <t>замена трубопровода диаметром 25-32 мм</t>
  </si>
  <si>
    <t>Непредвиденный текущий ремонт</t>
  </si>
  <si>
    <t>Генеральный директор                                                                                                                              И.А.Талалаева</t>
  </si>
  <si>
    <t>Площадь МКД,  2522 м2</t>
  </si>
  <si>
    <r>
      <t xml:space="preserve">об исполнении управляющей организацией договора управления многоквартирного дома: </t>
    </r>
    <r>
      <rPr>
        <b/>
        <sz val="11"/>
        <color indexed="8"/>
        <rFont val="Times New Roman"/>
        <family val="1"/>
        <charset val="204"/>
      </rPr>
      <t>мкр. Северный, д.44</t>
    </r>
    <r>
      <rPr>
        <sz val="11"/>
        <color indexed="8"/>
        <rFont val="Times New Roman"/>
        <family val="1"/>
        <charset val="204"/>
      </rPr>
      <t xml:space="preserve"> за 2020 год.</t>
    </r>
  </si>
  <si>
    <t>об исполнении управляющей организацией договора управления многоквартирного дома за 2020 год.</t>
  </si>
  <si>
    <t>Начислено за работы (услуги) по содержанию и текущему ремонту за 2019 год, в том числе:</t>
  </si>
  <si>
    <t>Авансовые платежи потребителей на 01.01.2020г.</t>
  </si>
  <si>
    <t>Переходящие остатки денежных средств на 01.01.2020г.</t>
  </si>
  <si>
    <t>Задолженность потребителей на 01.01.2020г.</t>
  </si>
  <si>
    <t>Получено денежных средств в 2019 году, в том числе:</t>
  </si>
  <si>
    <t>мкр. Северный, д.44</t>
  </si>
  <si>
    <t>Северный д. 44</t>
  </si>
  <si>
    <t>01.01.2019г.</t>
  </si>
  <si>
    <t>31.12.2019г.</t>
  </si>
  <si>
    <t>10.01.2020г.</t>
  </si>
  <si>
    <t>?</t>
  </si>
  <si>
    <t>об исполнении управляющей организацией договора управления многоквартирного дома за 2019 год.</t>
  </si>
  <si>
    <t>Задолженость потребителей  на 01.01.2020г.</t>
  </si>
  <si>
    <t>01.01.2020г.</t>
  </si>
  <si>
    <t>31.12.2020г.</t>
  </si>
  <si>
    <t>11.01.2021г.</t>
  </si>
  <si>
    <t>Задолженность потребителей на 01.01.2021г.</t>
  </si>
  <si>
    <t>Задолженность потребителем на 01.01.2020</t>
  </si>
  <si>
    <t>39.1</t>
  </si>
  <si>
    <t>Начислено за работы (услуги) по содержанию и текущему ремонту за 2020 год, в том числе:</t>
  </si>
  <si>
    <t>Получено денежных средств в 2020 году, в том числе:</t>
  </si>
  <si>
    <t>Авансовые платежи потребителей на 01.01.2021г.</t>
  </si>
  <si>
    <t>Переходящие остатки денежных средств на 01.01.2021г.</t>
  </si>
  <si>
    <t>1.1</t>
  </si>
  <si>
    <t>1.2</t>
  </si>
  <si>
    <t>1.3</t>
  </si>
  <si>
    <t>1.4</t>
  </si>
  <si>
    <t>1.5</t>
  </si>
  <si>
    <t>2</t>
  </si>
  <si>
    <t>3</t>
  </si>
  <si>
    <t>4</t>
  </si>
  <si>
    <t>16.1</t>
  </si>
  <si>
    <t>16.2</t>
  </si>
  <si>
    <t>16.3</t>
  </si>
  <si>
    <t>16.4</t>
  </si>
  <si>
    <t>17</t>
  </si>
  <si>
    <t>17.1</t>
  </si>
  <si>
    <t>17.2</t>
  </si>
  <si>
    <t>17.3</t>
  </si>
  <si>
    <t>18</t>
  </si>
  <si>
    <t>18.1</t>
  </si>
  <si>
    <t>18.2</t>
  </si>
  <si>
    <t>18.3</t>
  </si>
  <si>
    <t>18.4</t>
  </si>
  <si>
    <t>18.5</t>
  </si>
  <si>
    <t>19</t>
  </si>
  <si>
    <t>20</t>
  </si>
  <si>
    <t>21</t>
  </si>
  <si>
    <t>22</t>
  </si>
  <si>
    <t>22.1</t>
  </si>
  <si>
    <t>22.2</t>
  </si>
  <si>
    <t>23.1</t>
  </si>
  <si>
    <t>23.2</t>
  </si>
  <si>
    <t>23.3</t>
  </si>
  <si>
    <t>23.4</t>
  </si>
  <si>
    <t>23.5</t>
  </si>
  <si>
    <t>24</t>
  </si>
  <si>
    <t>24.1</t>
  </si>
  <si>
    <t>24.2</t>
  </si>
  <si>
    <t>24.3</t>
  </si>
  <si>
    <t>24.4</t>
  </si>
  <si>
    <t>24.5</t>
  </si>
  <si>
    <t>24.6</t>
  </si>
  <si>
    <t>25</t>
  </si>
  <si>
    <t>25.1</t>
  </si>
  <si>
    <t>25.2</t>
  </si>
  <si>
    <t>25.3</t>
  </si>
  <si>
    <t>26</t>
  </si>
  <si>
    <t>26.1</t>
  </si>
  <si>
    <t>26.2</t>
  </si>
  <si>
    <t>26.3</t>
  </si>
  <si>
    <t>26.4</t>
  </si>
  <si>
    <t>26.5</t>
  </si>
  <si>
    <t>37.2</t>
  </si>
  <si>
    <t>37.3</t>
  </si>
  <si>
    <t>37.4</t>
  </si>
  <si>
    <t>37.5</t>
  </si>
  <si>
    <t>37.6</t>
  </si>
  <si>
    <t>37.7</t>
  </si>
  <si>
    <t>37.8</t>
  </si>
  <si>
    <t>37.9</t>
  </si>
  <si>
    <t>37.10</t>
  </si>
  <si>
    <t>37.1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</si>
  <si>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</si>
  <si>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</si>
  <si>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</si>
  <si>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</si>
  <si>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</si>
  <si>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</si>
  <si>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</si>
  <si>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</si>
  <si>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</si>
  <si>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</si>
  <si>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39.2</t>
  </si>
  <si>
    <t>39.3</t>
  </si>
  <si>
    <t>39.4</t>
  </si>
  <si>
    <t>39.5</t>
  </si>
  <si>
    <t>39.6</t>
  </si>
  <si>
    <t>39.7</t>
  </si>
  <si>
    <t>39.8</t>
  </si>
  <si>
    <t>39.10</t>
  </si>
  <si>
    <t>39.9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</si>
  <si>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</si>
  <si>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</si>
  <si>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</si>
  <si>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</si>
  <si>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</si>
  <si>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</si>
  <si>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</si>
  <si>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</si>
  <si>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</si>
  <si>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</si>
  <si>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</si>
  <si>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</si>
  <si>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</si>
  <si>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</si>
  <si>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</si>
  <si>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</si>
  <si>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</si>
  <si>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</si>
  <si>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</si>
  <si>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</si>
  <si>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42.1</t>
  </si>
  <si>
    <t>42.2</t>
  </si>
  <si>
    <t>42.3</t>
  </si>
  <si>
    <t>42.4</t>
  </si>
  <si>
    <t>42.5</t>
  </si>
  <si>
    <t>42.6</t>
  </si>
  <si>
    <t>42.7</t>
  </si>
  <si>
    <t>42.8</t>
  </si>
  <si>
    <t>42.9</t>
  </si>
  <si>
    <t>42.10</t>
  </si>
  <si>
    <t>43.1</t>
  </si>
  <si>
    <t>43.2</t>
  </si>
  <si>
    <t>43.3</t>
  </si>
  <si>
    <t>43.4</t>
  </si>
  <si>
    <t>43.5</t>
  </si>
  <si>
    <t>43.6</t>
  </si>
  <si>
    <t>43.7</t>
  </si>
  <si>
    <t>43.8</t>
  </si>
  <si>
    <t>43.9</t>
  </si>
  <si>
    <t>43.10</t>
  </si>
  <si>
    <t>22.3</t>
  </si>
  <si>
    <t>22.4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</si>
</sst>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_-* #,##0.000_р_._-;\-* #,##0.000_р_._-;_-* &quot;-&quot;???_р_._-;_-@_-"/>
  </numFmts>
  <fonts count="37"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3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7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b/>
      <sz val="7.5"/>
      <color indexed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rgb="FFFF0000"/>
      <name val="Times New Roman"/>
      <family val="1"/>
      <charset val="204"/>
    </font>
    <font>
      <b/>
      <sz val="7.5"/>
      <name val="Times New Roman"/>
      <family val="1"/>
      <charset val="204"/>
    </font>
    <font>
      <sz val="7.5"/>
      <name val="Times New Roman"/>
      <family val="1"/>
      <charset val="204"/>
    </font>
    <font>
      <b/>
      <i/>
      <sz val="7"/>
      <color rgb="FFFF0000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7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64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64" fontId="2" fillId="0" borderId="0" xfId="0" applyNumberFormat="1" applyFont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/>
    <xf numFmtId="166" fontId="2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/>
    <xf numFmtId="0" fontId="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2" fillId="2" borderId="0" xfId="0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2" fillId="0" borderId="2" xfId="0" applyFont="1" applyBorder="1"/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167" fontId="2" fillId="0" borderId="0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4" fontId="11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12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164" fontId="26" fillId="0" borderId="0" xfId="0" applyNumberFormat="1" applyFont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164" fontId="28" fillId="0" borderId="2" xfId="0" applyNumberFormat="1" applyFont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4" fontId="28" fillId="3" borderId="2" xfId="0" applyNumberFormat="1" applyFont="1" applyFill="1" applyBorder="1" applyAlignment="1">
      <alignment horizontal="center" vertical="center" wrapText="1"/>
    </xf>
    <xf numFmtId="0" fontId="26" fillId="0" borderId="2" xfId="0" applyFont="1" applyBorder="1"/>
    <xf numFmtId="0" fontId="28" fillId="0" borderId="2" xfId="0" applyFont="1" applyBorder="1"/>
    <xf numFmtId="0" fontId="28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164" fontId="26" fillId="0" borderId="2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6" fillId="0" borderId="0" xfId="0" applyFont="1" applyBorder="1"/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" fontId="36" fillId="0" borderId="2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0" xfId="0" applyFont="1" applyFill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2" borderId="0" xfId="0" applyFill="1"/>
    <xf numFmtId="4" fontId="0" fillId="2" borderId="0" xfId="0" applyNumberFormat="1" applyFill="1" applyBorder="1"/>
    <xf numFmtId="4" fontId="0" fillId="2" borderId="0" xfId="0" applyNumberFormat="1" applyFill="1"/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43" fontId="0" fillId="0" borderId="0" xfId="0" applyNumberFormat="1"/>
    <xf numFmtId="164" fontId="4" fillId="2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7;&#1077;&#1094;&#1082;&#1086;&#1084;&#1089;&#1077;&#1088;&#1074;&#1080;&#1089;/&#1041;&#1072;&#1089;&#1090;&#1088;&#1099;&#1082;&#1080;&#1085;/&#1079;&#1072;&#1075;&#1088;&#1091;&#1079;&#1082;&#1080;/&#1074;&#1099;&#1087;&#1086;&#1083;&#1085;&#1077;&#1085;&#1080;&#1077;%20&#1084;&#1082;&#1088;.&#1057;&#1077;&#1074;&#1077;&#1088;&#1085;&#1099;&#1081;%20(&#1087;&#1086;&#1089;&#1083;&#1077;&#1076;&#1085;&#1080;&#1081;)%20&#1076;&#1077;&#1082;&#1072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+С 2014 ВНИИПО"/>
      <sheetName val="Северный факт 2016г."/>
      <sheetName val="УК СпецКомСервис"/>
    </sheetNames>
    <sheetDataSet>
      <sheetData sheetId="0"/>
      <sheetData sheetId="1">
        <row r="15">
          <cell r="J15">
            <v>25107.043399999973</v>
          </cell>
          <cell r="V15">
            <v>3654.1135999999933</v>
          </cell>
        </row>
        <row r="16">
          <cell r="V16">
            <v>45633.64</v>
          </cell>
        </row>
        <row r="17">
          <cell r="V17">
            <v>25909.574400000001</v>
          </cell>
        </row>
        <row r="19">
          <cell r="V19">
            <v>5733.14</v>
          </cell>
        </row>
        <row r="27">
          <cell r="V27">
            <v>5194.6899999999996</v>
          </cell>
        </row>
        <row r="35">
          <cell r="V35">
            <v>9589.91</v>
          </cell>
        </row>
        <row r="37">
          <cell r="V37">
            <v>15780.55</v>
          </cell>
        </row>
        <row r="39">
          <cell r="V39">
            <v>2998.69</v>
          </cell>
        </row>
        <row r="49">
          <cell r="V49">
            <v>699.70460000000003</v>
          </cell>
        </row>
        <row r="51">
          <cell r="B51" t="str">
            <v>смена муфтовой арматуры диаметром 25-32 мм</v>
          </cell>
          <cell r="V51">
            <v>8012.1409999999996</v>
          </cell>
        </row>
        <row r="58">
          <cell r="V58">
            <v>5644.14</v>
          </cell>
        </row>
        <row r="68">
          <cell r="V68">
            <v>58566.125799999994</v>
          </cell>
        </row>
        <row r="71">
          <cell r="V71">
            <v>4111.34</v>
          </cell>
        </row>
        <row r="73">
          <cell r="B73" t="str">
            <v>смена ламп, патронов</v>
          </cell>
          <cell r="V73">
            <v>13758.44</v>
          </cell>
        </row>
        <row r="74">
          <cell r="B74" t="str">
            <v>прокладка электропроводки освещения МОП в кабель-канале, на  скобах, в трубках</v>
          </cell>
          <cell r="V74">
            <v>17505.964400000001</v>
          </cell>
        </row>
        <row r="77">
          <cell r="B77" t="str">
            <v>щитки боксы</v>
          </cell>
          <cell r="V77">
            <v>5664.89</v>
          </cell>
        </row>
        <row r="79">
          <cell r="B79" t="str">
            <v xml:space="preserve">смена выключателей одно-двух клавишных </v>
          </cell>
          <cell r="V79">
            <v>2883.16</v>
          </cell>
        </row>
        <row r="80">
          <cell r="B80" t="str">
            <v>смена розеток для открытой проводки</v>
          </cell>
          <cell r="V80">
            <v>770.47</v>
          </cell>
        </row>
        <row r="85">
          <cell r="B85" t="str">
            <v>установка ВРУ</v>
          </cell>
          <cell r="V85">
            <v>24572.84</v>
          </cell>
        </row>
        <row r="88">
          <cell r="B88" t="str">
            <v>смена электросчетчиков</v>
          </cell>
          <cell r="V88">
            <v>11181.3</v>
          </cell>
        </row>
        <row r="108">
          <cell r="V108">
            <v>7220.1958000000004</v>
          </cell>
        </row>
        <row r="113">
          <cell r="V113">
            <v>6986.7327999999998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B163"/>
  <sheetViews>
    <sheetView zoomScale="115" zoomScaleNormal="115" workbookViewId="0">
      <pane xSplit="3" ySplit="4" topLeftCell="M132" activePane="bottomRight" state="frozen"/>
      <selection pane="topRight" activeCell="D1" sqref="D1"/>
      <selection pane="bottomLeft" activeCell="A5" sqref="A5"/>
      <selection pane="bottomRight" activeCell="M146" sqref="M146"/>
    </sheetView>
  </sheetViews>
  <sheetFormatPr defaultRowHeight="12"/>
  <cols>
    <col min="1" max="1" width="3.85546875" style="25" customWidth="1"/>
    <col min="2" max="2" width="63" style="17" customWidth="1"/>
    <col min="3" max="3" width="9.85546875" style="17" customWidth="1"/>
    <col min="4" max="4" width="16.5703125" style="17" customWidth="1"/>
    <col min="5" max="5" width="16.5703125" style="20" customWidth="1"/>
    <col min="6" max="7" width="16.5703125" style="15" customWidth="1"/>
    <col min="8" max="8" width="16.5703125" style="20" customWidth="1"/>
    <col min="9" max="11" width="16.5703125" style="15" customWidth="1"/>
    <col min="12" max="13" width="16.5703125" style="57" customWidth="1"/>
    <col min="14" max="40" width="14.5703125" style="15" customWidth="1"/>
    <col min="41" max="142" width="9.140625" style="15" customWidth="1"/>
    <col min="143" max="143" width="3.85546875" style="15" customWidth="1"/>
    <col min="144" max="144" width="78.85546875" style="15" customWidth="1"/>
    <col min="145" max="145" width="13" style="15" customWidth="1"/>
    <col min="146" max="148" width="14.7109375" style="15" customWidth="1"/>
    <col min="149" max="149" width="16" style="15" customWidth="1"/>
    <col min="150" max="16384" width="9.140625" style="15"/>
  </cols>
  <sheetData>
    <row r="1" spans="1:288" ht="14.25" customHeight="1">
      <c r="A1" s="189" t="s">
        <v>0</v>
      </c>
      <c r="B1" s="189"/>
      <c r="C1" s="14"/>
      <c r="D1" s="14"/>
    </row>
    <row r="2" spans="1:288" ht="36.75" customHeight="1">
      <c r="A2" s="189" t="s">
        <v>244</v>
      </c>
      <c r="B2" s="189"/>
      <c r="C2" s="16"/>
      <c r="D2" s="73"/>
    </row>
    <row r="3" spans="1:288" s="2" customFormat="1" ht="28.5" customHeight="1">
      <c r="A3" s="1" t="s">
        <v>1</v>
      </c>
      <c r="B3" s="95" t="s">
        <v>2</v>
      </c>
      <c r="C3" s="1"/>
      <c r="D3" s="3" t="s">
        <v>3</v>
      </c>
      <c r="E3" s="19" t="s">
        <v>3</v>
      </c>
      <c r="F3" s="3" t="s">
        <v>3</v>
      </c>
      <c r="G3" s="3" t="s">
        <v>3</v>
      </c>
      <c r="H3" s="19" t="s">
        <v>3</v>
      </c>
      <c r="I3" s="3" t="s">
        <v>3</v>
      </c>
      <c r="J3" s="3" t="s">
        <v>3</v>
      </c>
      <c r="K3" s="3" t="s">
        <v>3</v>
      </c>
      <c r="L3" s="58" t="s">
        <v>3</v>
      </c>
      <c r="M3" s="58" t="s">
        <v>3</v>
      </c>
      <c r="N3" s="3" t="s">
        <v>164</v>
      </c>
    </row>
    <row r="4" spans="1:288" ht="36.75" customHeight="1">
      <c r="A4" s="5"/>
      <c r="B4" s="95"/>
      <c r="C4" s="5"/>
      <c r="D4" s="3" t="s">
        <v>165</v>
      </c>
      <c r="E4" s="19" t="s">
        <v>166</v>
      </c>
      <c r="F4" s="3" t="s">
        <v>167</v>
      </c>
      <c r="G4" s="3" t="s">
        <v>168</v>
      </c>
      <c r="H4" s="19" t="s">
        <v>169</v>
      </c>
      <c r="I4" s="3" t="s">
        <v>170</v>
      </c>
      <c r="J4" s="3" t="s">
        <v>171</v>
      </c>
      <c r="K4" s="3" t="s">
        <v>172</v>
      </c>
      <c r="L4" s="3" t="s">
        <v>173</v>
      </c>
      <c r="M4" s="3" t="s">
        <v>250</v>
      </c>
      <c r="N4" s="68"/>
    </row>
    <row r="5" spans="1:288" s="26" customFormat="1" ht="19.5" customHeight="1">
      <c r="A5" s="7"/>
      <c r="B5" s="92" t="s">
        <v>4</v>
      </c>
      <c r="C5" s="7" t="s">
        <v>5</v>
      </c>
      <c r="D5" s="85">
        <f>SUM(D6:D7)</f>
        <v>1191.2</v>
      </c>
      <c r="E5" s="85">
        <f t="shared" ref="E5:L5" si="0">SUM(E6:E7)</f>
        <v>3202.5</v>
      </c>
      <c r="F5" s="85">
        <f t="shared" si="0"/>
        <v>1732.3</v>
      </c>
      <c r="G5" s="85">
        <f t="shared" si="0"/>
        <v>1823.2</v>
      </c>
      <c r="H5" s="85">
        <f t="shared" si="0"/>
        <v>3202.8999999999996</v>
      </c>
      <c r="I5" s="85">
        <f t="shared" si="0"/>
        <v>2276.6999999999998</v>
      </c>
      <c r="J5" s="85">
        <f t="shared" si="0"/>
        <v>2253.3000000000002</v>
      </c>
      <c r="K5" s="85">
        <f t="shared" si="0"/>
        <v>2251.85</v>
      </c>
      <c r="L5" s="85">
        <f t="shared" si="0"/>
        <v>1965.6</v>
      </c>
      <c r="M5" s="85">
        <f>SUM(M6:M7)</f>
        <v>2522</v>
      </c>
      <c r="N5" s="85">
        <v>27697.949999999997</v>
      </c>
    </row>
    <row r="6" spans="1:288" ht="17.25" customHeight="1">
      <c r="A6" s="5"/>
      <c r="B6" s="96" t="s">
        <v>6</v>
      </c>
      <c r="C6" s="5" t="s">
        <v>5</v>
      </c>
      <c r="D6" s="3">
        <v>895.2</v>
      </c>
      <c r="E6" s="19">
        <v>3202.5</v>
      </c>
      <c r="F6" s="3">
        <v>1592.1</v>
      </c>
      <c r="G6" s="3">
        <v>1823.2</v>
      </c>
      <c r="H6" s="19">
        <v>2168.1</v>
      </c>
      <c r="I6" s="3">
        <v>2276.6999999999998</v>
      </c>
      <c r="J6" s="3">
        <v>2253.3000000000002</v>
      </c>
      <c r="K6" s="3">
        <v>2251.85</v>
      </c>
      <c r="L6" s="58">
        <v>1965.6</v>
      </c>
      <c r="M6" s="58">
        <v>2522</v>
      </c>
      <c r="N6" s="85">
        <v>26226.949999999997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</row>
    <row r="7" spans="1:288" s="20" customFormat="1" ht="16.5" customHeight="1">
      <c r="A7" s="18"/>
      <c r="B7" s="97" t="s">
        <v>7</v>
      </c>
      <c r="C7" s="18" t="s">
        <v>5</v>
      </c>
      <c r="D7" s="19">
        <v>296</v>
      </c>
      <c r="E7" s="19"/>
      <c r="F7" s="155">
        <v>140.19999999999999</v>
      </c>
      <c r="G7" s="19"/>
      <c r="H7" s="19">
        <v>1034.8</v>
      </c>
      <c r="I7" s="19"/>
      <c r="J7" s="19"/>
      <c r="K7" s="19"/>
      <c r="L7" s="62"/>
      <c r="M7" s="62"/>
      <c r="N7" s="34">
        <v>1471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79"/>
      <c r="JT7" s="79"/>
      <c r="JU7" s="79"/>
      <c r="JV7" s="79"/>
      <c r="JW7" s="79"/>
      <c r="JX7" s="79"/>
      <c r="JY7" s="79"/>
      <c r="JZ7" s="79"/>
      <c r="KA7" s="79"/>
      <c r="KB7" s="79"/>
    </row>
    <row r="8" spans="1:288" ht="17.25" customHeight="1">
      <c r="A8" s="5"/>
      <c r="B8" s="96" t="s">
        <v>8</v>
      </c>
      <c r="C8" s="5" t="s">
        <v>5</v>
      </c>
      <c r="D8" s="3"/>
      <c r="E8" s="19"/>
      <c r="F8" s="3"/>
      <c r="G8" s="3"/>
      <c r="H8" s="19"/>
      <c r="I8" s="3"/>
      <c r="J8" s="3"/>
      <c r="K8" s="3"/>
      <c r="L8" s="58"/>
      <c r="M8" s="58"/>
      <c r="N8" s="85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</row>
    <row r="9" spans="1:288" ht="13.5" customHeight="1">
      <c r="A9" s="5"/>
      <c r="B9" s="17" t="s">
        <v>9</v>
      </c>
      <c r="C9" s="5" t="s">
        <v>5</v>
      </c>
      <c r="D9" s="3"/>
      <c r="E9" s="19"/>
      <c r="F9" s="3"/>
      <c r="G9" s="3"/>
      <c r="H9" s="19"/>
      <c r="I9" s="3"/>
      <c r="J9" s="3"/>
      <c r="K9" s="3"/>
      <c r="L9" s="58"/>
      <c r="M9" s="58"/>
      <c r="N9" s="85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</row>
    <row r="10" spans="1:288" ht="16.5" customHeight="1">
      <c r="A10" s="5"/>
      <c r="B10" s="96" t="s">
        <v>10</v>
      </c>
      <c r="C10" s="5" t="s">
        <v>5</v>
      </c>
      <c r="D10" s="3"/>
      <c r="E10" s="19"/>
      <c r="F10" s="3"/>
      <c r="G10" s="3"/>
      <c r="H10" s="19"/>
      <c r="I10" s="3"/>
      <c r="J10" s="3"/>
      <c r="K10" s="3"/>
      <c r="L10" s="58"/>
      <c r="M10" s="58"/>
      <c r="N10" s="85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</row>
    <row r="11" spans="1:288" ht="28.5" customHeight="1">
      <c r="A11" s="5"/>
      <c r="B11" s="96" t="s">
        <v>183</v>
      </c>
      <c r="C11" s="5" t="s">
        <v>11</v>
      </c>
      <c r="D11" s="3">
        <f>D5*D16*12</f>
        <v>52874.9856</v>
      </c>
      <c r="E11" s="3">
        <f>E5*E16*12</f>
        <v>236920.94999999998</v>
      </c>
      <c r="F11" s="3">
        <f t="shared" ref="F11:L11" si="1">F5*F16*12</f>
        <v>128155.55399999999</v>
      </c>
      <c r="G11" s="3">
        <f t="shared" si="1"/>
        <v>134880.33600000001</v>
      </c>
      <c r="H11" s="3">
        <f t="shared" si="1"/>
        <v>236950.54199999999</v>
      </c>
      <c r="I11" s="3">
        <f t="shared" si="1"/>
        <v>168430.266</v>
      </c>
      <c r="J11" s="3">
        <f t="shared" si="1"/>
        <v>166699.13400000002</v>
      </c>
      <c r="K11" s="3">
        <f t="shared" si="1"/>
        <v>166591.86300000001</v>
      </c>
      <c r="L11" s="3">
        <f t="shared" si="1"/>
        <v>145415.08799999999</v>
      </c>
      <c r="M11" s="3">
        <f t="shared" ref="M11" si="2">M5*M16*12</f>
        <v>186577.56</v>
      </c>
      <c r="N11" s="85">
        <f>SUM(D11:M11)</f>
        <v>1623496.2786000003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</row>
    <row r="12" spans="1:288" ht="33.75" customHeight="1">
      <c r="A12" s="5"/>
      <c r="B12" s="96" t="s">
        <v>184</v>
      </c>
      <c r="C12" s="5" t="s">
        <v>11</v>
      </c>
      <c r="D12" s="3">
        <v>54614.79</v>
      </c>
      <c r="E12" s="3">
        <f t="shared" ref="E12:L12" si="3">E5*E17*12</f>
        <v>350865.9</v>
      </c>
      <c r="F12" s="3">
        <f t="shared" si="3"/>
        <v>189790.788</v>
      </c>
      <c r="G12" s="3">
        <f t="shared" si="3"/>
        <v>199749.79200000002</v>
      </c>
      <c r="H12" s="3">
        <f t="shared" si="3"/>
        <v>350909.72399999999</v>
      </c>
      <c r="I12" s="3">
        <f t="shared" si="3"/>
        <v>249435.25200000001</v>
      </c>
      <c r="J12" s="3">
        <f t="shared" si="3"/>
        <v>246871.54800000007</v>
      </c>
      <c r="K12" s="3">
        <f t="shared" si="3"/>
        <v>246712.68600000002</v>
      </c>
      <c r="L12" s="3">
        <f t="shared" si="3"/>
        <v>215351.136</v>
      </c>
      <c r="M12" s="3">
        <f t="shared" ref="M12" si="4">M5*M17*12</f>
        <v>276310.32</v>
      </c>
      <c r="N12" s="85">
        <f t="shared" ref="N12:N14" si="5">SUM(D12:M12)</f>
        <v>2380611.9360000002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</row>
    <row r="13" spans="1:288" ht="30.75" customHeight="1">
      <c r="A13" s="5"/>
      <c r="B13" s="96" t="s">
        <v>185</v>
      </c>
      <c r="C13" s="5" t="s">
        <v>11</v>
      </c>
      <c r="D13" s="3">
        <f>D5*D18*12</f>
        <v>108823.26719999999</v>
      </c>
      <c r="E13" s="3">
        <f t="shared" ref="E13:L13" si="6">E5*E18*12</f>
        <v>685783.35</v>
      </c>
      <c r="F13" s="3">
        <f t="shared" si="6"/>
        <v>263898.58199999994</v>
      </c>
      <c r="G13" s="3">
        <f t="shared" si="6"/>
        <v>277746.28799999994</v>
      </c>
      <c r="H13" s="3">
        <f t="shared" si="6"/>
        <v>685869.00599999982</v>
      </c>
      <c r="I13" s="3">
        <f t="shared" si="6"/>
        <v>487532.53799999994</v>
      </c>
      <c r="J13" s="3">
        <f t="shared" si="6"/>
        <v>482521.66200000001</v>
      </c>
      <c r="K13" s="3">
        <f t="shared" si="6"/>
        <v>482211.15899999999</v>
      </c>
      <c r="L13" s="3">
        <f t="shared" si="6"/>
        <v>299439.50399999996</v>
      </c>
      <c r="M13" s="3">
        <f t="shared" ref="M13" si="7">M5*M18*12</f>
        <v>384201.48</v>
      </c>
      <c r="N13" s="85">
        <f t="shared" si="5"/>
        <v>4158026.8361999993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</row>
    <row r="14" spans="1:288" ht="18" customHeight="1">
      <c r="A14" s="5"/>
      <c r="B14" s="92" t="s">
        <v>60</v>
      </c>
      <c r="C14" s="7" t="s">
        <v>11</v>
      </c>
      <c r="D14" s="85">
        <f>SUM(D11:D13)</f>
        <v>216313.0428</v>
      </c>
      <c r="E14" s="85">
        <f t="shared" ref="E14:L14" si="8">SUM(E11:E13)</f>
        <v>1273570.2</v>
      </c>
      <c r="F14" s="85">
        <f t="shared" si="8"/>
        <v>581844.92399999988</v>
      </c>
      <c r="G14" s="85">
        <f t="shared" si="8"/>
        <v>612376.41599999997</v>
      </c>
      <c r="H14" s="85">
        <f t="shared" si="8"/>
        <v>1273729.2719999999</v>
      </c>
      <c r="I14" s="85">
        <f t="shared" si="8"/>
        <v>905398.05599999998</v>
      </c>
      <c r="J14" s="85">
        <f t="shared" si="8"/>
        <v>896092.34400000004</v>
      </c>
      <c r="K14" s="85">
        <f t="shared" si="8"/>
        <v>895515.70799999998</v>
      </c>
      <c r="L14" s="85">
        <f t="shared" si="8"/>
        <v>660205.72799999989</v>
      </c>
      <c r="M14" s="85">
        <f>SUM(M11:M13)</f>
        <v>847089.36</v>
      </c>
      <c r="N14" s="85">
        <f t="shared" si="5"/>
        <v>8162135.0507999994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</row>
    <row r="15" spans="1:288" ht="20.25" customHeight="1">
      <c r="A15" s="5"/>
      <c r="B15" s="96" t="s">
        <v>12</v>
      </c>
      <c r="C15" s="149" t="s">
        <v>13</v>
      </c>
      <c r="D15" s="3">
        <f>'1'!D15</f>
        <v>16.79</v>
      </c>
      <c r="E15" s="19">
        <f>'4'!D15</f>
        <v>33.14</v>
      </c>
      <c r="F15" s="3">
        <f>'5'!D15</f>
        <v>27.99</v>
      </c>
      <c r="G15" s="3">
        <f>'6'!D15</f>
        <v>27.99</v>
      </c>
      <c r="H15" s="19">
        <f>'7'!D15</f>
        <v>33.14</v>
      </c>
      <c r="I15" s="19">
        <f>'8'!D15</f>
        <v>33.14</v>
      </c>
      <c r="J15" s="19">
        <f>'9'!D15</f>
        <v>33.14</v>
      </c>
      <c r="K15" s="19">
        <f>'10'!D15</f>
        <v>33.14</v>
      </c>
      <c r="L15" s="58">
        <f>'11'!D15</f>
        <v>27.99</v>
      </c>
      <c r="M15" s="58">
        <f>'44'!D15</f>
        <v>27.99</v>
      </c>
      <c r="N15" s="85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</row>
    <row r="16" spans="1:288" ht="25.5" customHeight="1">
      <c r="A16" s="5"/>
      <c r="B16" s="96" t="s">
        <v>183</v>
      </c>
      <c r="C16" s="149" t="s">
        <v>13</v>
      </c>
      <c r="D16" s="3">
        <f>'1'!D16</f>
        <v>3.6989999999999998</v>
      </c>
      <c r="E16" s="19">
        <f>'4'!D16</f>
        <v>6.165</v>
      </c>
      <c r="F16" s="3">
        <f>'5'!D16</f>
        <v>6.165</v>
      </c>
      <c r="G16" s="3">
        <f>'6'!D16</f>
        <v>6.165</v>
      </c>
      <c r="H16" s="19">
        <f>'7'!D16</f>
        <v>6.165</v>
      </c>
      <c r="I16" s="19">
        <f>'8'!D16</f>
        <v>6.165</v>
      </c>
      <c r="J16" s="19">
        <f>'9'!D16</f>
        <v>6.165</v>
      </c>
      <c r="K16" s="19">
        <f>'10'!D16</f>
        <v>6.165</v>
      </c>
      <c r="L16" s="58">
        <f>'11'!D16</f>
        <v>6.165</v>
      </c>
      <c r="M16" s="58">
        <f>'44'!D16</f>
        <v>6.165</v>
      </c>
      <c r="N16" s="85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</row>
    <row r="17" spans="1:288" ht="34.5" customHeight="1">
      <c r="A17" s="5"/>
      <c r="B17" s="96" t="s">
        <v>184</v>
      </c>
      <c r="C17" s="149" t="s">
        <v>13</v>
      </c>
      <c r="D17" s="3">
        <f>'1'!D17</f>
        <v>5.4779999999999998</v>
      </c>
      <c r="E17" s="19">
        <f>'4'!D17</f>
        <v>9.1300000000000008</v>
      </c>
      <c r="F17" s="3">
        <f>'5'!D17</f>
        <v>9.1300000000000008</v>
      </c>
      <c r="G17" s="3">
        <f>'6'!D17</f>
        <v>9.1300000000000008</v>
      </c>
      <c r="H17" s="19">
        <f>'7'!D17</f>
        <v>9.1300000000000008</v>
      </c>
      <c r="I17" s="19">
        <f>'8'!D17</f>
        <v>9.1300000000000008</v>
      </c>
      <c r="J17" s="19">
        <f>'9'!D17</f>
        <v>9.1300000000000008</v>
      </c>
      <c r="K17" s="19">
        <f>'10'!D17</f>
        <v>9.1300000000000008</v>
      </c>
      <c r="L17" s="58">
        <f>'11'!D17</f>
        <v>9.1300000000000008</v>
      </c>
      <c r="M17" s="58">
        <f>'44'!D17</f>
        <v>9.1300000000000008</v>
      </c>
      <c r="N17" s="85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</row>
    <row r="18" spans="1:288" ht="27.75" customHeight="1">
      <c r="A18" s="5"/>
      <c r="B18" s="96" t="s">
        <v>185</v>
      </c>
      <c r="C18" s="149" t="s">
        <v>13</v>
      </c>
      <c r="D18" s="37">
        <f>D15-D16-D17</f>
        <v>7.6129999999999995</v>
      </c>
      <c r="E18" s="37">
        <f t="shared" ref="E18:K18" si="9">E15-E16-E17</f>
        <v>17.844999999999999</v>
      </c>
      <c r="F18" s="37">
        <f t="shared" si="9"/>
        <v>12.694999999999999</v>
      </c>
      <c r="G18" s="37">
        <f t="shared" si="9"/>
        <v>12.694999999999999</v>
      </c>
      <c r="H18" s="37">
        <f t="shared" si="9"/>
        <v>17.844999999999999</v>
      </c>
      <c r="I18" s="37">
        <f t="shared" si="9"/>
        <v>17.844999999999999</v>
      </c>
      <c r="J18" s="37">
        <f t="shared" si="9"/>
        <v>17.844999999999999</v>
      </c>
      <c r="K18" s="37">
        <f t="shared" si="9"/>
        <v>17.844999999999999</v>
      </c>
      <c r="L18" s="37">
        <f>L15-L16-L17</f>
        <v>12.694999999999999</v>
      </c>
      <c r="M18" s="37">
        <f t="shared" ref="M18" si="10">M15-M16-M17</f>
        <v>12.694999999999999</v>
      </c>
      <c r="N18" s="85"/>
    </row>
    <row r="19" spans="1:288">
      <c r="A19" s="5">
        <v>1</v>
      </c>
      <c r="B19" s="96" t="s">
        <v>14</v>
      </c>
      <c r="C19" s="30"/>
      <c r="D19" s="3" t="s">
        <v>260</v>
      </c>
      <c r="E19" s="3" t="s">
        <v>260</v>
      </c>
      <c r="F19" s="3" t="s">
        <v>260</v>
      </c>
      <c r="G19" s="3" t="s">
        <v>260</v>
      </c>
      <c r="H19" s="3" t="s">
        <v>260</v>
      </c>
      <c r="I19" s="3" t="s">
        <v>260</v>
      </c>
      <c r="J19" s="3" t="s">
        <v>260</v>
      </c>
      <c r="K19" s="3" t="s">
        <v>260</v>
      </c>
      <c r="L19" s="3" t="s">
        <v>260</v>
      </c>
      <c r="M19" s="3" t="s">
        <v>260</v>
      </c>
      <c r="N19" s="85"/>
    </row>
    <row r="20" spans="1:288">
      <c r="A20" s="5">
        <v>2</v>
      </c>
      <c r="B20" s="96" t="s">
        <v>15</v>
      </c>
      <c r="C20" s="30"/>
      <c r="D20" s="3" t="s">
        <v>258</v>
      </c>
      <c r="E20" s="3" t="s">
        <v>258</v>
      </c>
      <c r="F20" s="3" t="s">
        <v>258</v>
      </c>
      <c r="G20" s="3" t="s">
        <v>258</v>
      </c>
      <c r="H20" s="3" t="s">
        <v>258</v>
      </c>
      <c r="I20" s="3" t="s">
        <v>258</v>
      </c>
      <c r="J20" s="3" t="s">
        <v>258</v>
      </c>
      <c r="K20" s="3" t="s">
        <v>258</v>
      </c>
      <c r="L20" s="3" t="s">
        <v>258</v>
      </c>
      <c r="M20" s="3" t="s">
        <v>258</v>
      </c>
      <c r="N20" s="85"/>
    </row>
    <row r="21" spans="1:288">
      <c r="A21" s="5">
        <v>3</v>
      </c>
      <c r="B21" s="96" t="s">
        <v>16</v>
      </c>
      <c r="C21" s="30"/>
      <c r="D21" s="3" t="s">
        <v>259</v>
      </c>
      <c r="E21" s="3" t="s">
        <v>259</v>
      </c>
      <c r="F21" s="3" t="s">
        <v>259</v>
      </c>
      <c r="G21" s="3" t="s">
        <v>259</v>
      </c>
      <c r="H21" s="3" t="s">
        <v>259</v>
      </c>
      <c r="I21" s="3" t="s">
        <v>259</v>
      </c>
      <c r="J21" s="3" t="s">
        <v>259</v>
      </c>
      <c r="K21" s="3" t="s">
        <v>259</v>
      </c>
      <c r="L21" s="3" t="s">
        <v>259</v>
      </c>
      <c r="M21" s="3" t="s">
        <v>259</v>
      </c>
      <c r="N21" s="85"/>
    </row>
    <row r="22" spans="1:288" ht="24">
      <c r="A22" s="5"/>
      <c r="B22" s="92" t="s">
        <v>17</v>
      </c>
      <c r="C22" s="7"/>
      <c r="D22" s="91"/>
      <c r="E22" s="19"/>
      <c r="F22" s="3"/>
      <c r="G22" s="3"/>
      <c r="H22" s="19"/>
      <c r="I22" s="3"/>
      <c r="J22" s="3"/>
      <c r="K22" s="3"/>
      <c r="L22" s="58"/>
      <c r="M22" s="58"/>
      <c r="N22" s="85"/>
    </row>
    <row r="23" spans="1:288" ht="19.5" customHeight="1">
      <c r="A23" s="5">
        <v>4</v>
      </c>
      <c r="B23" s="92" t="s">
        <v>64</v>
      </c>
      <c r="C23" s="7" t="s">
        <v>11</v>
      </c>
      <c r="D23" s="85">
        <v>0</v>
      </c>
      <c r="E23" s="34">
        <v>0</v>
      </c>
      <c r="F23" s="85">
        <v>0</v>
      </c>
      <c r="G23" s="85">
        <v>0</v>
      </c>
      <c r="H23" s="34">
        <v>0</v>
      </c>
      <c r="I23" s="85">
        <v>0</v>
      </c>
      <c r="J23" s="85">
        <v>0</v>
      </c>
      <c r="K23" s="85">
        <v>0</v>
      </c>
      <c r="L23" s="59">
        <v>0</v>
      </c>
      <c r="M23" s="59">
        <v>0</v>
      </c>
      <c r="N23" s="85"/>
    </row>
    <row r="24" spans="1:288" ht="19.5" customHeight="1">
      <c r="A24" s="5">
        <v>5</v>
      </c>
      <c r="B24" s="92" t="s">
        <v>65</v>
      </c>
      <c r="C24" s="7" t="s">
        <v>11</v>
      </c>
      <c r="D24" s="85">
        <v>0</v>
      </c>
      <c r="E24" s="34">
        <v>0</v>
      </c>
      <c r="F24" s="85">
        <v>0</v>
      </c>
      <c r="G24" s="85">
        <v>0</v>
      </c>
      <c r="H24" s="34">
        <v>0</v>
      </c>
      <c r="I24" s="85">
        <v>0</v>
      </c>
      <c r="J24" s="85">
        <v>0</v>
      </c>
      <c r="K24" s="85">
        <v>0</v>
      </c>
      <c r="L24" s="59">
        <v>0</v>
      </c>
      <c r="M24" s="59">
        <v>0</v>
      </c>
      <c r="N24" s="85"/>
    </row>
    <row r="25" spans="1:288" s="26" customFormat="1" ht="18" customHeight="1">
      <c r="A25" s="7">
        <v>6</v>
      </c>
      <c r="B25" s="168" t="s">
        <v>257</v>
      </c>
      <c r="C25" s="147" t="s">
        <v>11</v>
      </c>
      <c r="D25" s="85">
        <f>'1'!D25</f>
        <v>65580.97</v>
      </c>
      <c r="E25" s="85">
        <f>'4'!D25</f>
        <v>74444.03</v>
      </c>
      <c r="F25" s="85">
        <f>'5'!D25</f>
        <v>69438.55</v>
      </c>
      <c r="G25" s="85">
        <f>'6'!D25</f>
        <v>92130.55</v>
      </c>
      <c r="H25" s="85">
        <f>'7'!D25</f>
        <v>105135.8</v>
      </c>
      <c r="I25" s="85">
        <f>'8'!D25</f>
        <v>121657.82</v>
      </c>
      <c r="J25" s="85">
        <f>'9'!D25</f>
        <v>599870.30575925799</v>
      </c>
      <c r="K25" s="85">
        <f>'10'!D25</f>
        <v>80714.880000000005</v>
      </c>
      <c r="L25" s="85">
        <f>'11'!D25</f>
        <v>72884.87</v>
      </c>
      <c r="M25" s="85">
        <f>'44'!D25</f>
        <v>114032.28</v>
      </c>
      <c r="N25" s="85">
        <f>SUM(D25:M25)</f>
        <v>1395890.0557592579</v>
      </c>
    </row>
    <row r="26" spans="1:288" ht="15" customHeight="1">
      <c r="A26" s="5"/>
      <c r="B26" s="96" t="s">
        <v>180</v>
      </c>
      <c r="C26" s="5"/>
      <c r="D26" s="3"/>
      <c r="E26" s="19"/>
      <c r="F26" s="3"/>
      <c r="G26" s="3"/>
      <c r="H26" s="19"/>
      <c r="I26" s="3"/>
      <c r="J26" s="3"/>
      <c r="K26" s="3"/>
      <c r="L26" s="58"/>
      <c r="M26" s="58"/>
      <c r="N26" s="85">
        <v>0</v>
      </c>
    </row>
    <row r="27" spans="1:288" s="72" customFormat="1" ht="18" customHeight="1">
      <c r="A27" s="40"/>
      <c r="B27" s="151" t="s">
        <v>179</v>
      </c>
      <c r="C27" s="153" t="s">
        <v>11</v>
      </c>
      <c r="D27" s="154">
        <f>'1'!D27</f>
        <v>65580.97</v>
      </c>
      <c r="E27" s="154">
        <f>'4'!D27</f>
        <v>74444.03</v>
      </c>
      <c r="F27" s="154">
        <f>'5'!D27</f>
        <v>69438.55</v>
      </c>
      <c r="G27" s="154">
        <f>'6'!D27</f>
        <v>92130.55</v>
      </c>
      <c r="H27" s="154">
        <f>'7'!D27</f>
        <v>105135.8</v>
      </c>
      <c r="I27" s="154">
        <f>'8'!D27</f>
        <v>121657.82</v>
      </c>
      <c r="J27" s="154">
        <f>'9'!D27</f>
        <v>91101.88</v>
      </c>
      <c r="K27" s="154">
        <f>'10'!D27</f>
        <v>80714.880000000005</v>
      </c>
      <c r="L27" s="154">
        <f>'11'!D27</f>
        <v>72884.87</v>
      </c>
      <c r="M27" s="154">
        <f>'44'!D27</f>
        <v>114032.28</v>
      </c>
      <c r="N27" s="155">
        <f>SUM(D27:M27)</f>
        <v>887121.63</v>
      </c>
    </row>
    <row r="28" spans="1:288" s="72" customFormat="1" ht="21" customHeight="1">
      <c r="A28" s="40"/>
      <c r="B28" s="151" t="s">
        <v>182</v>
      </c>
      <c r="C28" s="153" t="s">
        <v>11</v>
      </c>
      <c r="D28" s="154">
        <f>'1'!D28</f>
        <v>0</v>
      </c>
      <c r="E28" s="154">
        <f>'4'!D28</f>
        <v>0</v>
      </c>
      <c r="F28" s="154">
        <f>'5'!D28</f>
        <v>0</v>
      </c>
      <c r="G28" s="154">
        <f>'6'!D28</f>
        <v>0</v>
      </c>
      <c r="H28" s="154">
        <f>'7'!D28</f>
        <v>0</v>
      </c>
      <c r="I28" s="154">
        <f>'8'!D28</f>
        <v>0</v>
      </c>
      <c r="J28" s="154">
        <f>'9'!D28</f>
        <v>0</v>
      </c>
      <c r="K28" s="154">
        <f>'10'!D28</f>
        <v>80714.880000000005</v>
      </c>
      <c r="L28" s="154">
        <f>'11'!D28</f>
        <v>72884.87</v>
      </c>
      <c r="M28" s="154">
        <f>'44'!D28</f>
        <v>0</v>
      </c>
      <c r="N28" s="155">
        <f>SUM(D28:M28)</f>
        <v>153599.75</v>
      </c>
    </row>
    <row r="29" spans="1:288" s="90" customFormat="1" ht="21.75" customHeight="1">
      <c r="A29" s="88"/>
      <c r="B29" s="152" t="s">
        <v>177</v>
      </c>
      <c r="C29" s="148"/>
      <c r="D29" s="154">
        <f>'1'!D29</f>
        <v>0</v>
      </c>
      <c r="E29" s="154">
        <f>'4'!D29</f>
        <v>0</v>
      </c>
      <c r="F29" s="154">
        <f>'5'!D29</f>
        <v>0</v>
      </c>
      <c r="G29" s="154">
        <f>'6'!D29</f>
        <v>0</v>
      </c>
      <c r="H29" s="154">
        <f>'7'!D29</f>
        <v>0</v>
      </c>
      <c r="I29" s="154">
        <f>'8'!D29</f>
        <v>0</v>
      </c>
      <c r="J29" s="154">
        <f>'9'!D29</f>
        <v>0</v>
      </c>
      <c r="K29" s="154">
        <f>'10'!D29</f>
        <v>0</v>
      </c>
      <c r="L29" s="154">
        <f>'11'!D29</f>
        <v>0</v>
      </c>
      <c r="M29" s="154">
        <f>'44'!D29</f>
        <v>0</v>
      </c>
      <c r="N29" s="155">
        <v>1004744.8429999996</v>
      </c>
    </row>
    <row r="30" spans="1:288" s="90" customFormat="1" ht="21" customHeight="1">
      <c r="A30" s="88"/>
      <c r="B30" s="152" t="s">
        <v>178</v>
      </c>
      <c r="C30" s="148"/>
      <c r="D30" s="154">
        <f>'1'!D30</f>
        <v>0</v>
      </c>
      <c r="E30" s="154">
        <f>'4'!D30</f>
        <v>0</v>
      </c>
      <c r="F30" s="154">
        <f>'5'!D30</f>
        <v>0</v>
      </c>
      <c r="G30" s="154">
        <f>'6'!D30</f>
        <v>0</v>
      </c>
      <c r="H30" s="154">
        <f>'7'!D30</f>
        <v>0</v>
      </c>
      <c r="I30" s="154">
        <f>'8'!D30</f>
        <v>0</v>
      </c>
      <c r="J30" s="154">
        <f>'9'!D30</f>
        <v>0</v>
      </c>
      <c r="K30" s="154">
        <f>'10'!D30</f>
        <v>0</v>
      </c>
      <c r="L30" s="154">
        <f>'11'!D30</f>
        <v>0</v>
      </c>
      <c r="M30" s="154">
        <f>'44'!D30</f>
        <v>0</v>
      </c>
      <c r="N30" s="155">
        <f>SUM(D30:M30)</f>
        <v>0</v>
      </c>
    </row>
    <row r="31" spans="1:288" s="36" customFormat="1" ht="23.25" customHeight="1">
      <c r="A31" s="35">
        <v>7</v>
      </c>
      <c r="B31" s="100" t="s">
        <v>264</v>
      </c>
      <c r="C31" s="35" t="s">
        <v>11</v>
      </c>
      <c r="D31" s="34">
        <f>'1'!D31</f>
        <v>180041.69</v>
      </c>
      <c r="E31" s="34">
        <f>'4'!D31</f>
        <v>1273132.92</v>
      </c>
      <c r="F31" s="34">
        <f>'5'!D31</f>
        <v>534586.56000000006</v>
      </c>
      <c r="G31" s="34">
        <f>'6'!D31</f>
        <v>613339.36</v>
      </c>
      <c r="H31" s="34">
        <f>'7'!D31</f>
        <v>844934.41</v>
      </c>
      <c r="I31" s="34">
        <f>'8'!D31</f>
        <v>884886.14</v>
      </c>
      <c r="J31" s="34">
        <f>'9'!D31</f>
        <v>905039.88</v>
      </c>
      <c r="K31" s="34">
        <f>'10'!D31</f>
        <v>889053.6</v>
      </c>
      <c r="L31" s="34">
        <f>'11'!D31</f>
        <v>633997.43999999994</v>
      </c>
      <c r="M31" s="34">
        <f>'44'!D31</f>
        <v>846848.76</v>
      </c>
      <c r="N31" s="85">
        <f t="shared" ref="N31:N43" si="11">SUM(D31:L31)</f>
        <v>6759012</v>
      </c>
    </row>
    <row r="32" spans="1:288" s="21" customFormat="1" ht="15.75" customHeight="1">
      <c r="A32" s="10">
        <v>8</v>
      </c>
      <c r="B32" s="101" t="s">
        <v>18</v>
      </c>
      <c r="C32" s="10" t="s">
        <v>11</v>
      </c>
      <c r="D32" s="11">
        <f>D31-D33-D34</f>
        <v>72551.914399999994</v>
      </c>
      <c r="E32" s="11">
        <f>E31-E33-E34</f>
        <v>685346.07</v>
      </c>
      <c r="F32" s="11">
        <f t="shared" ref="F32:M32" si="12">F31-F33-F34</f>
        <v>216640.21800000005</v>
      </c>
      <c r="G32" s="11">
        <f t="shared" si="12"/>
        <v>278709.23199999996</v>
      </c>
      <c r="H32" s="11">
        <f t="shared" si="12"/>
        <v>257074.14400000006</v>
      </c>
      <c r="I32" s="11">
        <f t="shared" si="12"/>
        <v>467020.62200000003</v>
      </c>
      <c r="J32" s="11">
        <f t="shared" si="12"/>
        <v>491469.19799999992</v>
      </c>
      <c r="K32" s="11">
        <f t="shared" si="12"/>
        <v>475749.05099999998</v>
      </c>
      <c r="L32" s="11">
        <f t="shared" si="12"/>
        <v>273231.21599999996</v>
      </c>
      <c r="M32" s="11">
        <f t="shared" si="12"/>
        <v>383960.87999999995</v>
      </c>
      <c r="N32" s="3">
        <f>SUM(D32:M32)</f>
        <v>3601752.5454000002</v>
      </c>
    </row>
    <row r="33" spans="1:15" s="21" customFormat="1" ht="12.75" customHeight="1">
      <c r="A33" s="10">
        <v>9</v>
      </c>
      <c r="B33" s="101" t="s">
        <v>61</v>
      </c>
      <c r="C33" s="10" t="s">
        <v>11</v>
      </c>
      <c r="D33" s="11">
        <f t="shared" ref="D33" si="13">D12</f>
        <v>54614.79</v>
      </c>
      <c r="E33" s="11">
        <f t="shared" ref="E33:M33" si="14">E12</f>
        <v>350865.9</v>
      </c>
      <c r="F33" s="11">
        <f t="shared" si="14"/>
        <v>189790.788</v>
      </c>
      <c r="G33" s="11">
        <f t="shared" si="14"/>
        <v>199749.79200000002</v>
      </c>
      <c r="H33" s="11">
        <f t="shared" si="14"/>
        <v>350909.72399999999</v>
      </c>
      <c r="I33" s="11">
        <f t="shared" si="14"/>
        <v>249435.25200000001</v>
      </c>
      <c r="J33" s="11">
        <f t="shared" si="14"/>
        <v>246871.54800000007</v>
      </c>
      <c r="K33" s="11">
        <f t="shared" si="14"/>
        <v>246712.68600000002</v>
      </c>
      <c r="L33" s="11">
        <f t="shared" si="14"/>
        <v>215351.136</v>
      </c>
      <c r="M33" s="11">
        <f t="shared" si="14"/>
        <v>276310.32</v>
      </c>
      <c r="N33" s="3">
        <f>SUM(D33:M33)</f>
        <v>2380611.9360000002</v>
      </c>
    </row>
    <row r="34" spans="1:15" s="20" customFormat="1" ht="15.75" customHeight="1">
      <c r="A34" s="18">
        <v>10</v>
      </c>
      <c r="B34" s="97" t="s">
        <v>19</v>
      </c>
      <c r="C34" s="18" t="s">
        <v>11</v>
      </c>
      <c r="D34" s="19">
        <f t="shared" ref="D34" si="15">D11</f>
        <v>52874.9856</v>
      </c>
      <c r="E34" s="19">
        <f t="shared" ref="E34:M34" si="16">E11</f>
        <v>236920.94999999998</v>
      </c>
      <c r="F34" s="19">
        <f t="shared" si="16"/>
        <v>128155.55399999999</v>
      </c>
      <c r="G34" s="19">
        <f t="shared" si="16"/>
        <v>134880.33600000001</v>
      </c>
      <c r="H34" s="19">
        <f t="shared" si="16"/>
        <v>236950.54199999999</v>
      </c>
      <c r="I34" s="19">
        <f t="shared" si="16"/>
        <v>168430.266</v>
      </c>
      <c r="J34" s="19">
        <f t="shared" si="16"/>
        <v>166699.13400000002</v>
      </c>
      <c r="K34" s="19">
        <f t="shared" si="16"/>
        <v>166591.86300000001</v>
      </c>
      <c r="L34" s="19">
        <f t="shared" si="16"/>
        <v>145415.08799999999</v>
      </c>
      <c r="M34" s="19">
        <f t="shared" si="16"/>
        <v>186577.56</v>
      </c>
      <c r="N34" s="3">
        <f>SUM(D34:M34)</f>
        <v>1623496.2786000003</v>
      </c>
    </row>
    <row r="35" spans="1:15" s="38" customFormat="1">
      <c r="A35" s="8">
        <v>11</v>
      </c>
      <c r="B35" s="94" t="s">
        <v>249</v>
      </c>
      <c r="C35" s="8" t="s">
        <v>11</v>
      </c>
      <c r="D35" s="34">
        <f>SUM(D36:D40)</f>
        <v>166601.48000000001</v>
      </c>
      <c r="E35" s="34">
        <f t="shared" ref="E35:J35" si="17">SUM(E36:E40)</f>
        <v>1255621.27</v>
      </c>
      <c r="F35" s="34">
        <f t="shared" si="17"/>
        <v>507981.35</v>
      </c>
      <c r="G35" s="34">
        <f t="shared" si="17"/>
        <v>603138.24</v>
      </c>
      <c r="H35" s="34">
        <f t="shared" si="17"/>
        <v>829345.52</v>
      </c>
      <c r="I35" s="34">
        <f t="shared" si="17"/>
        <v>850653.29</v>
      </c>
      <c r="J35" s="34">
        <f t="shared" si="17"/>
        <v>849354.5</v>
      </c>
      <c r="K35" s="34">
        <f>'10'!D35</f>
        <v>867261.55</v>
      </c>
      <c r="L35" s="34">
        <f>'11'!D35</f>
        <v>659486.82999999996</v>
      </c>
      <c r="M35" s="34">
        <f>'44'!D35</f>
        <v>833385.31</v>
      </c>
      <c r="N35" s="85">
        <f>SUM(D35:M35)</f>
        <v>7422829.3399999999</v>
      </c>
    </row>
    <row r="36" spans="1:15" s="20" customFormat="1" ht="18" customHeight="1">
      <c r="A36" s="18">
        <v>12</v>
      </c>
      <c r="B36" s="97" t="s">
        <v>66</v>
      </c>
      <c r="C36" s="146" t="s">
        <v>11</v>
      </c>
      <c r="D36" s="19">
        <f>'1'!D36</f>
        <v>166601.48000000001</v>
      </c>
      <c r="E36" s="19">
        <f>'4'!D36</f>
        <v>1255621.27</v>
      </c>
      <c r="F36" s="19">
        <f>'5'!D36</f>
        <v>507981.35</v>
      </c>
      <c r="G36" s="19">
        <f>'6'!D36</f>
        <v>603138.24</v>
      </c>
      <c r="H36" s="19">
        <f>'7'!D36</f>
        <v>829345.52</v>
      </c>
      <c r="I36" s="19">
        <f>'8'!D36</f>
        <v>850653.29</v>
      </c>
      <c r="J36" s="19">
        <f>'9'!D36</f>
        <v>849354.5</v>
      </c>
      <c r="K36" s="19">
        <f>'10'!D36</f>
        <v>867261.55</v>
      </c>
      <c r="L36" s="62">
        <f>L35</f>
        <v>659486.82999999996</v>
      </c>
      <c r="M36" s="62">
        <f>'44'!D36</f>
        <v>833385.31</v>
      </c>
      <c r="N36" s="3">
        <f>SUM(D36:M36)</f>
        <v>7422829.3399999999</v>
      </c>
    </row>
    <row r="37" spans="1:15" s="21" customFormat="1">
      <c r="A37" s="10">
        <v>13</v>
      </c>
      <c r="B37" s="101" t="s">
        <v>67</v>
      </c>
      <c r="C37" s="10" t="s">
        <v>11</v>
      </c>
      <c r="D37" s="19">
        <f>'1'!D37</f>
        <v>0</v>
      </c>
      <c r="E37" s="19">
        <f>'4'!D37</f>
        <v>0</v>
      </c>
      <c r="F37" s="19">
        <f>'5'!D37</f>
        <v>0</v>
      </c>
      <c r="G37" s="19">
        <f>'6'!D37</f>
        <v>0</v>
      </c>
      <c r="H37" s="19">
        <f>'7'!D37</f>
        <v>0</v>
      </c>
      <c r="I37" s="19">
        <f>'8'!D37</f>
        <v>0</v>
      </c>
      <c r="J37" s="19">
        <f>'9'!D37</f>
        <v>0</v>
      </c>
      <c r="K37" s="19">
        <f>'10'!D37</f>
        <v>0</v>
      </c>
      <c r="L37" s="62">
        <f>'11'!D37</f>
        <v>0</v>
      </c>
      <c r="M37" s="62">
        <f>'44'!D37</f>
        <v>0</v>
      </c>
      <c r="N37" s="85">
        <f t="shared" si="11"/>
        <v>0</v>
      </c>
    </row>
    <row r="38" spans="1:15" s="21" customFormat="1">
      <c r="A38" s="10">
        <v>14</v>
      </c>
      <c r="B38" s="101" t="s">
        <v>20</v>
      </c>
      <c r="C38" s="10" t="s">
        <v>11</v>
      </c>
      <c r="D38" s="19">
        <f>'1'!D38</f>
        <v>0</v>
      </c>
      <c r="E38" s="19">
        <f>'4'!D38</f>
        <v>0</v>
      </c>
      <c r="F38" s="19">
        <f>'5'!D38</f>
        <v>0</v>
      </c>
      <c r="G38" s="19">
        <f>'6'!D38</f>
        <v>0</v>
      </c>
      <c r="H38" s="19">
        <f>'7'!D38</f>
        <v>0</v>
      </c>
      <c r="I38" s="19">
        <f>'8'!D38</f>
        <v>0</v>
      </c>
      <c r="J38" s="19">
        <f>'9'!D38</f>
        <v>0</v>
      </c>
      <c r="K38" s="19">
        <f>'10'!D38</f>
        <v>0</v>
      </c>
      <c r="L38" s="62">
        <f>'11'!D38</f>
        <v>0</v>
      </c>
      <c r="M38" s="62">
        <f>'44'!D38</f>
        <v>0</v>
      </c>
      <c r="N38" s="85">
        <f t="shared" si="11"/>
        <v>0</v>
      </c>
    </row>
    <row r="39" spans="1:15" s="21" customFormat="1">
      <c r="A39" s="10">
        <v>15</v>
      </c>
      <c r="B39" s="101" t="s">
        <v>21</v>
      </c>
      <c r="C39" s="10" t="s">
        <v>11</v>
      </c>
      <c r="D39" s="19">
        <f>'1'!D39</f>
        <v>0</v>
      </c>
      <c r="E39" s="19">
        <f>'4'!D39</f>
        <v>0</v>
      </c>
      <c r="F39" s="19">
        <f>'5'!D39</f>
        <v>0</v>
      </c>
      <c r="G39" s="19">
        <f>'6'!D39</f>
        <v>0</v>
      </c>
      <c r="H39" s="19">
        <f>'7'!D39</f>
        <v>0</v>
      </c>
      <c r="I39" s="19">
        <f>'8'!D39</f>
        <v>0</v>
      </c>
      <c r="J39" s="19">
        <f>'9'!D39</f>
        <v>0</v>
      </c>
      <c r="K39" s="19">
        <f>'10'!D39</f>
        <v>0</v>
      </c>
      <c r="L39" s="62">
        <f>'11'!D39</f>
        <v>0</v>
      </c>
      <c r="M39" s="62">
        <f>'44'!D39</f>
        <v>0</v>
      </c>
      <c r="N39" s="85">
        <f t="shared" si="11"/>
        <v>0</v>
      </c>
    </row>
    <row r="40" spans="1:15" s="21" customFormat="1">
      <c r="A40" s="10">
        <v>16</v>
      </c>
      <c r="B40" s="101" t="s">
        <v>22</v>
      </c>
      <c r="C40" s="10" t="s">
        <v>11</v>
      </c>
      <c r="D40" s="19">
        <f>'1'!D40</f>
        <v>0</v>
      </c>
      <c r="E40" s="19">
        <f>'4'!D40</f>
        <v>0</v>
      </c>
      <c r="F40" s="19">
        <f>'5'!D40</f>
        <v>0</v>
      </c>
      <c r="G40" s="19">
        <f>'6'!D40</f>
        <v>0</v>
      </c>
      <c r="H40" s="19">
        <f>'7'!D40</f>
        <v>0</v>
      </c>
      <c r="I40" s="19">
        <f>'8'!D40</f>
        <v>0</v>
      </c>
      <c r="J40" s="19">
        <f>'9'!D40</f>
        <v>0</v>
      </c>
      <c r="K40" s="19">
        <f>'10'!D40</f>
        <v>0</v>
      </c>
      <c r="L40" s="62">
        <f>'11'!D40</f>
        <v>0</v>
      </c>
      <c r="M40" s="62">
        <f>'44'!D40</f>
        <v>0</v>
      </c>
      <c r="N40" s="85">
        <f t="shared" si="11"/>
        <v>0</v>
      </c>
    </row>
    <row r="41" spans="1:15" s="38" customFormat="1" ht="18.75" customHeight="1">
      <c r="A41" s="8">
        <v>17</v>
      </c>
      <c r="B41" s="94" t="s">
        <v>23</v>
      </c>
      <c r="C41" s="8" t="s">
        <v>11</v>
      </c>
      <c r="D41" s="86">
        <f t="shared" ref="D41:L41" si="18">D35+D24</f>
        <v>166601.48000000001</v>
      </c>
      <c r="E41" s="86">
        <f t="shared" si="18"/>
        <v>1255621.27</v>
      </c>
      <c r="F41" s="86">
        <f t="shared" si="18"/>
        <v>507981.35</v>
      </c>
      <c r="G41" s="86">
        <f t="shared" si="18"/>
        <v>603138.24</v>
      </c>
      <c r="H41" s="86">
        <f t="shared" si="18"/>
        <v>829345.52</v>
      </c>
      <c r="I41" s="86">
        <f>I35+I24</f>
        <v>850653.29</v>
      </c>
      <c r="J41" s="86">
        <f t="shared" si="18"/>
        <v>849354.5</v>
      </c>
      <c r="K41" s="86">
        <f t="shared" si="18"/>
        <v>867261.55</v>
      </c>
      <c r="L41" s="86">
        <f t="shared" si="18"/>
        <v>659486.82999999996</v>
      </c>
      <c r="M41" s="86">
        <f t="shared" ref="M41" si="19">M35+M24</f>
        <v>833385.31</v>
      </c>
      <c r="N41" s="85">
        <f>SUM(D41:M41)</f>
        <v>7422829.3399999999</v>
      </c>
    </row>
    <row r="42" spans="1:15" s="38" customFormat="1" ht="18.75" customHeight="1">
      <c r="A42" s="8">
        <v>18</v>
      </c>
      <c r="B42" s="94" t="s">
        <v>246</v>
      </c>
      <c r="C42" s="8" t="s">
        <v>11</v>
      </c>
      <c r="D42" s="86"/>
      <c r="E42" s="34"/>
      <c r="F42" s="86"/>
      <c r="G42" s="86"/>
      <c r="H42" s="34"/>
      <c r="I42" s="86"/>
      <c r="J42" s="86"/>
      <c r="K42" s="86"/>
      <c r="L42" s="63"/>
      <c r="M42" s="63"/>
      <c r="N42" s="85">
        <f t="shared" si="11"/>
        <v>0</v>
      </c>
    </row>
    <row r="43" spans="1:15" s="38" customFormat="1" ht="18.75" customHeight="1">
      <c r="A43" s="8">
        <v>19</v>
      </c>
      <c r="B43" s="94" t="s">
        <v>247</v>
      </c>
      <c r="C43" s="8" t="s">
        <v>11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5">
        <f t="shared" si="11"/>
        <v>0</v>
      </c>
    </row>
    <row r="44" spans="1:15" s="38" customFormat="1">
      <c r="A44" s="8">
        <v>20</v>
      </c>
      <c r="B44" s="169" t="s">
        <v>261</v>
      </c>
      <c r="C44" s="8" t="s">
        <v>11</v>
      </c>
      <c r="D44" s="86">
        <f>D46-D47</f>
        <v>79021.179999999993</v>
      </c>
      <c r="E44" s="86">
        <f t="shared" ref="E44:L44" si="20">E46-E47</f>
        <v>91955.679999999935</v>
      </c>
      <c r="F44" s="86">
        <f t="shared" si="20"/>
        <v>96043.760000000126</v>
      </c>
      <c r="G44" s="86">
        <f>G46-G47</f>
        <v>102331.67000000004</v>
      </c>
      <c r="H44" s="86">
        <f t="shared" si="20"/>
        <v>120724.69000000006</v>
      </c>
      <c r="I44" s="86">
        <f>I46+I48+I49</f>
        <v>127244.07999999996</v>
      </c>
      <c r="J44" s="86">
        <f t="shared" si="20"/>
        <v>146787.26</v>
      </c>
      <c r="K44" s="86">
        <f t="shared" si="20"/>
        <v>102506.92999999993</v>
      </c>
      <c r="L44" s="86">
        <f>'11'!D44</f>
        <v>-2314177.48</v>
      </c>
      <c r="M44" s="86">
        <f>'44'!D44</f>
        <v>-1509159.44</v>
      </c>
      <c r="N44" s="85">
        <f>SUM(D44:M44)</f>
        <v>-2956721.67</v>
      </c>
    </row>
    <row r="45" spans="1:15" s="87" customFormat="1">
      <c r="A45" s="84"/>
      <c r="B45" s="96" t="s">
        <v>180</v>
      </c>
      <c r="C45" s="84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5">
        <v>0</v>
      </c>
    </row>
    <row r="46" spans="1:15" s="90" customFormat="1" ht="24">
      <c r="A46" s="156" t="s">
        <v>175</v>
      </c>
      <c r="B46" s="151" t="s">
        <v>181</v>
      </c>
      <c r="C46" s="157" t="s">
        <v>11</v>
      </c>
      <c r="D46" s="154">
        <f>D27+D31-D35</f>
        <v>79021.179999999993</v>
      </c>
      <c r="E46" s="154">
        <f>'4'!D46</f>
        <v>91955.679999999935</v>
      </c>
      <c r="F46" s="154">
        <f>'5'!D46</f>
        <v>96043.760000000126</v>
      </c>
      <c r="G46" s="154">
        <f t="shared" ref="G46:L46" si="21">G27+G31-G35</f>
        <v>102331.67000000004</v>
      </c>
      <c r="H46" s="154">
        <f t="shared" si="21"/>
        <v>120724.69000000006</v>
      </c>
      <c r="I46" s="154">
        <f>'8'!D46</f>
        <v>127244.07999999996</v>
      </c>
      <c r="J46" s="154">
        <f t="shared" si="21"/>
        <v>146787.26</v>
      </c>
      <c r="K46" s="154">
        <f t="shared" si="21"/>
        <v>102506.92999999993</v>
      </c>
      <c r="L46" s="154">
        <f t="shared" si="21"/>
        <v>47395.479999999981</v>
      </c>
      <c r="M46" s="154">
        <f t="shared" ref="M46" si="22">M27+M31-M35</f>
        <v>127495.72999999998</v>
      </c>
      <c r="N46" s="154">
        <f>SUM(D46:M46)</f>
        <v>1041506.46</v>
      </c>
      <c r="O46" s="83"/>
    </row>
    <row r="47" spans="1:15" s="90" customFormat="1">
      <c r="A47" s="156" t="s">
        <v>176</v>
      </c>
      <c r="B47" s="151" t="s">
        <v>182</v>
      </c>
      <c r="C47" s="157" t="s">
        <v>11</v>
      </c>
      <c r="D47" s="154">
        <f>D31-D52-D58-D69</f>
        <v>0</v>
      </c>
      <c r="E47" s="154"/>
      <c r="F47" s="154"/>
      <c r="G47" s="154"/>
      <c r="H47" s="154"/>
      <c r="I47" s="154"/>
      <c r="J47" s="154"/>
      <c r="K47" s="154"/>
      <c r="L47" s="154"/>
      <c r="M47" s="154"/>
      <c r="N47" s="154">
        <f t="shared" ref="N47:N49" si="23">SUM(D47:M47)</f>
        <v>0</v>
      </c>
    </row>
    <row r="48" spans="1:15" s="39" customFormat="1">
      <c r="A48" s="158"/>
      <c r="B48" s="152" t="s">
        <v>187</v>
      </c>
      <c r="C48" s="159" t="s">
        <v>11</v>
      </c>
      <c r="D48" s="155"/>
      <c r="E48" s="155"/>
      <c r="F48" s="155">
        <f>F47</f>
        <v>0</v>
      </c>
      <c r="G48" s="155"/>
      <c r="H48" s="155"/>
      <c r="I48" s="155"/>
      <c r="J48" s="155"/>
      <c r="K48" s="155"/>
      <c r="L48" s="155">
        <f>'11'!D47</f>
        <v>2361572.96</v>
      </c>
      <c r="M48" s="155">
        <f>'44'!D47</f>
        <v>1636655.17</v>
      </c>
      <c r="N48" s="154">
        <f t="shared" si="23"/>
        <v>3998228.13</v>
      </c>
      <c r="O48" s="107"/>
    </row>
    <row r="49" spans="1:14" s="39" customFormat="1">
      <c r="A49" s="158"/>
      <c r="B49" s="152" t="s">
        <v>178</v>
      </c>
      <c r="C49" s="159" t="s">
        <v>11</v>
      </c>
      <c r="D49" s="155">
        <f>D47</f>
        <v>0</v>
      </c>
      <c r="E49" s="155"/>
      <c r="F49" s="155"/>
      <c r="G49" s="155"/>
      <c r="H49" s="155"/>
      <c r="I49" s="155"/>
      <c r="J49" s="155"/>
      <c r="K49" s="155">
        <f>K47</f>
        <v>0</v>
      </c>
      <c r="L49" s="155">
        <f>'11'!D48</f>
        <v>2361572.96</v>
      </c>
      <c r="M49" s="155">
        <f>M48</f>
        <v>1636655.17</v>
      </c>
      <c r="N49" s="154">
        <f t="shared" si="23"/>
        <v>3998228.13</v>
      </c>
    </row>
    <row r="50" spans="1:14" ht="48.75" customHeight="1">
      <c r="A50" s="188" t="s">
        <v>24</v>
      </c>
      <c r="B50" s="190"/>
      <c r="C50" s="4"/>
      <c r="D50" s="174">
        <f>D52+D58+D69</f>
        <v>180041.69</v>
      </c>
      <c r="E50" s="174">
        <f t="shared" ref="E50:L50" si="24">E52+E58+E69</f>
        <v>1063049.2799999998</v>
      </c>
      <c r="F50" s="174">
        <f t="shared" si="24"/>
        <v>403380.72200000007</v>
      </c>
      <c r="G50" s="174">
        <f t="shared" si="24"/>
        <v>513829.37799999997</v>
      </c>
      <c r="H50" s="174">
        <f t="shared" si="24"/>
        <v>583877.09600000002</v>
      </c>
      <c r="I50" s="174">
        <f t="shared" si="24"/>
        <v>996762.28799999994</v>
      </c>
      <c r="J50" s="174">
        <f t="shared" si="24"/>
        <v>833859.50199999986</v>
      </c>
      <c r="K50" s="174">
        <f t="shared" si="24"/>
        <v>701684.74399999995</v>
      </c>
      <c r="L50" s="174">
        <f t="shared" si="24"/>
        <v>479253.90399999998</v>
      </c>
      <c r="M50" s="174">
        <f>M52+M58+M69</f>
        <v>753241.66999999993</v>
      </c>
      <c r="N50" s="174">
        <f>N52+N58+N69</f>
        <v>6508980.2740000002</v>
      </c>
    </row>
    <row r="51" spans="1:14" s="26" customFormat="1" ht="19.5">
      <c r="A51" s="47" t="s">
        <v>68</v>
      </c>
      <c r="B51" s="92" t="s">
        <v>69</v>
      </c>
      <c r="C51" s="7"/>
      <c r="D51" s="85" t="s">
        <v>70</v>
      </c>
      <c r="E51" s="34" t="s">
        <v>70</v>
      </c>
      <c r="F51" s="85" t="s">
        <v>70</v>
      </c>
      <c r="G51" s="85" t="s">
        <v>70</v>
      </c>
      <c r="H51" s="34" t="s">
        <v>70</v>
      </c>
      <c r="I51" s="85" t="s">
        <v>70</v>
      </c>
      <c r="J51" s="85" t="s">
        <v>70</v>
      </c>
      <c r="K51" s="85" t="s">
        <v>70</v>
      </c>
      <c r="L51" s="59" t="s">
        <v>70</v>
      </c>
      <c r="M51" s="59" t="s">
        <v>70</v>
      </c>
      <c r="N51" s="85"/>
    </row>
    <row r="52" spans="1:14" ht="19.5">
      <c r="A52" s="46" t="s">
        <v>76</v>
      </c>
      <c r="B52" s="96" t="s">
        <v>71</v>
      </c>
      <c r="C52" s="5" t="s">
        <v>11</v>
      </c>
      <c r="D52" s="3">
        <f>D34</f>
        <v>52874.9856</v>
      </c>
      <c r="E52" s="3">
        <f t="shared" ref="E52:L52" si="25">E34</f>
        <v>236920.94999999998</v>
      </c>
      <c r="F52" s="3">
        <f t="shared" si="25"/>
        <v>128155.55399999999</v>
      </c>
      <c r="G52" s="3">
        <f t="shared" si="25"/>
        <v>134880.33600000001</v>
      </c>
      <c r="H52" s="3">
        <f t="shared" si="25"/>
        <v>236950.54199999999</v>
      </c>
      <c r="I52" s="3">
        <f t="shared" si="25"/>
        <v>168430.266</v>
      </c>
      <c r="J52" s="3">
        <f t="shared" si="25"/>
        <v>166699.13400000002</v>
      </c>
      <c r="K52" s="3">
        <f t="shared" si="25"/>
        <v>166591.86300000001</v>
      </c>
      <c r="L52" s="3">
        <f t="shared" si="25"/>
        <v>145415.08799999999</v>
      </c>
      <c r="M52" s="3">
        <f t="shared" ref="M52" si="26">M34</f>
        <v>186577.56</v>
      </c>
      <c r="N52" s="85">
        <f>SUM(D52:M52)</f>
        <v>1623496.2786000003</v>
      </c>
    </row>
    <row r="53" spans="1:14" ht="24">
      <c r="A53" s="46" t="s">
        <v>77</v>
      </c>
      <c r="B53" s="96" t="s">
        <v>78</v>
      </c>
      <c r="C53" s="5"/>
      <c r="D53" s="85" t="s">
        <v>70</v>
      </c>
      <c r="E53" s="34" t="s">
        <v>70</v>
      </c>
      <c r="F53" s="85" t="s">
        <v>70</v>
      </c>
      <c r="G53" s="85" t="s">
        <v>70</v>
      </c>
      <c r="H53" s="34" t="s">
        <v>70</v>
      </c>
      <c r="I53" s="85" t="s">
        <v>70</v>
      </c>
      <c r="J53" s="85" t="s">
        <v>70</v>
      </c>
      <c r="K53" s="85" t="s">
        <v>70</v>
      </c>
      <c r="L53" s="59" t="s">
        <v>70</v>
      </c>
      <c r="M53" s="59" t="s">
        <v>70</v>
      </c>
      <c r="N53" s="85"/>
    </row>
    <row r="54" spans="1:14" ht="19.5">
      <c r="A54" s="46" t="s">
        <v>79</v>
      </c>
      <c r="B54" s="96" t="s">
        <v>25</v>
      </c>
      <c r="C54" s="30"/>
      <c r="D54" s="32" t="s">
        <v>26</v>
      </c>
      <c r="E54" s="75" t="s">
        <v>26</v>
      </c>
      <c r="F54" s="32" t="s">
        <v>26</v>
      </c>
      <c r="G54" s="32" t="s">
        <v>26</v>
      </c>
      <c r="H54" s="75" t="s">
        <v>26</v>
      </c>
      <c r="I54" s="32" t="s">
        <v>26</v>
      </c>
      <c r="J54" s="32" t="s">
        <v>26</v>
      </c>
      <c r="K54" s="32" t="s">
        <v>26</v>
      </c>
      <c r="L54" s="64" t="s">
        <v>26</v>
      </c>
      <c r="M54" s="64" t="s">
        <v>26</v>
      </c>
      <c r="N54" s="85"/>
    </row>
    <row r="55" spans="1:14" ht="19.5">
      <c r="A55" s="46" t="s">
        <v>80</v>
      </c>
      <c r="B55" s="96" t="s">
        <v>27</v>
      </c>
      <c r="C55" s="5" t="s">
        <v>5</v>
      </c>
      <c r="D55" s="37">
        <f>D5</f>
        <v>1191.2</v>
      </c>
      <c r="E55" s="37">
        <f t="shared" ref="E55:L55" si="27">E5</f>
        <v>3202.5</v>
      </c>
      <c r="F55" s="37">
        <f t="shared" si="27"/>
        <v>1732.3</v>
      </c>
      <c r="G55" s="37">
        <f t="shared" si="27"/>
        <v>1823.2</v>
      </c>
      <c r="H55" s="37">
        <f t="shared" si="27"/>
        <v>3202.8999999999996</v>
      </c>
      <c r="I55" s="37">
        <f t="shared" si="27"/>
        <v>2276.6999999999998</v>
      </c>
      <c r="J55" s="37">
        <f t="shared" si="27"/>
        <v>2253.3000000000002</v>
      </c>
      <c r="K55" s="37">
        <f t="shared" si="27"/>
        <v>2251.85</v>
      </c>
      <c r="L55" s="37">
        <f t="shared" si="27"/>
        <v>1965.6</v>
      </c>
      <c r="M55" s="37">
        <f t="shared" ref="M55" si="28">M5</f>
        <v>2522</v>
      </c>
      <c r="N55" s="85">
        <v>27697.949999999997</v>
      </c>
    </row>
    <row r="56" spans="1:14" ht="19.5">
      <c r="A56" s="46" t="s">
        <v>81</v>
      </c>
      <c r="B56" s="96" t="s">
        <v>28</v>
      </c>
      <c r="C56" s="5" t="s">
        <v>13</v>
      </c>
      <c r="D56" s="3">
        <f>D52/D55/12</f>
        <v>3.6989999999999998</v>
      </c>
      <c r="E56" s="3">
        <f t="shared" ref="E56:L56" si="29">E52/E55/12</f>
        <v>6.1649999999999991</v>
      </c>
      <c r="F56" s="3">
        <f t="shared" si="29"/>
        <v>6.1649999999999991</v>
      </c>
      <c r="G56" s="3">
        <f t="shared" si="29"/>
        <v>6.165</v>
      </c>
      <c r="H56" s="3">
        <f t="shared" si="29"/>
        <v>6.165</v>
      </c>
      <c r="I56" s="3">
        <f t="shared" si="29"/>
        <v>6.165</v>
      </c>
      <c r="J56" s="3">
        <f t="shared" si="29"/>
        <v>6.165</v>
      </c>
      <c r="K56" s="3">
        <f t="shared" si="29"/>
        <v>6.165</v>
      </c>
      <c r="L56" s="3">
        <f t="shared" si="29"/>
        <v>6.165</v>
      </c>
      <c r="M56" s="3">
        <f t="shared" ref="M56" si="30">M52/M55/12</f>
        <v>6.165</v>
      </c>
      <c r="N56" s="85"/>
    </row>
    <row r="57" spans="1:14" s="26" customFormat="1" ht="19.5">
      <c r="A57" s="47" t="s">
        <v>72</v>
      </c>
      <c r="B57" s="92" t="s">
        <v>69</v>
      </c>
      <c r="C57" s="7"/>
      <c r="D57" s="85" t="s">
        <v>74</v>
      </c>
      <c r="E57" s="34" t="s">
        <v>74</v>
      </c>
      <c r="F57" s="85" t="s">
        <v>74</v>
      </c>
      <c r="G57" s="85" t="s">
        <v>74</v>
      </c>
      <c r="H57" s="34" t="s">
        <v>74</v>
      </c>
      <c r="I57" s="85" t="s">
        <v>74</v>
      </c>
      <c r="J57" s="85" t="s">
        <v>74</v>
      </c>
      <c r="K57" s="85" t="s">
        <v>74</v>
      </c>
      <c r="L57" s="59" t="s">
        <v>74</v>
      </c>
      <c r="M57" s="59" t="s">
        <v>74</v>
      </c>
      <c r="N57" s="85"/>
    </row>
    <row r="58" spans="1:14" ht="23.25" customHeight="1">
      <c r="A58" s="46" t="s">
        <v>82</v>
      </c>
      <c r="B58" s="96" t="s">
        <v>71</v>
      </c>
      <c r="C58" s="1" t="s">
        <v>11</v>
      </c>
      <c r="D58" s="33">
        <f>SUM(D59:D63)</f>
        <v>54614.789999999994</v>
      </c>
      <c r="E58" s="33">
        <f t="shared" ref="E58:L58" si="31">SUM(E59:E63)</f>
        <v>140782.26</v>
      </c>
      <c r="F58" s="33">
        <f t="shared" si="31"/>
        <v>58584.950000000004</v>
      </c>
      <c r="G58" s="33">
        <f t="shared" si="31"/>
        <v>100239.81</v>
      </c>
      <c r="H58" s="33">
        <f t="shared" si="31"/>
        <v>89852.41</v>
      </c>
      <c r="I58" s="33">
        <f t="shared" si="31"/>
        <v>361311.4</v>
      </c>
      <c r="J58" s="33">
        <f t="shared" si="31"/>
        <v>175691.17</v>
      </c>
      <c r="K58" s="33">
        <f t="shared" si="31"/>
        <v>59343.83</v>
      </c>
      <c r="L58" s="33">
        <f t="shared" si="31"/>
        <v>60607.6</v>
      </c>
      <c r="M58" s="33">
        <f>SUM(M59:M63)</f>
        <v>182703.22999999998</v>
      </c>
      <c r="N58" s="85">
        <f>SUM(D58:M58)</f>
        <v>1283731.45</v>
      </c>
    </row>
    <row r="59" spans="1:14">
      <c r="A59" s="1"/>
      <c r="B59" s="96" t="s">
        <v>29</v>
      </c>
      <c r="C59" s="1" t="s">
        <v>11</v>
      </c>
      <c r="D59" s="3">
        <f>'1'!D59</f>
        <v>0</v>
      </c>
      <c r="E59" s="3">
        <f>'4'!D59</f>
        <v>0</v>
      </c>
      <c r="F59" s="3">
        <f>'5'!D59</f>
        <v>0</v>
      </c>
      <c r="G59" s="3">
        <f>'6'!D59</f>
        <v>0</v>
      </c>
      <c r="H59" s="19">
        <f>'7'!D59</f>
        <v>0</v>
      </c>
      <c r="I59" s="3">
        <f>'8'!D59</f>
        <v>39214.370000000003</v>
      </c>
      <c r="J59" s="3">
        <f>'9'!D59</f>
        <v>0</v>
      </c>
      <c r="K59" s="3">
        <f>'10'!D59</f>
        <v>0</v>
      </c>
      <c r="L59" s="3">
        <f>'11'!D59</f>
        <v>0</v>
      </c>
      <c r="M59" s="58">
        <f>'44'!D59</f>
        <v>18001</v>
      </c>
      <c r="N59" s="85">
        <f>SUM(D59:M59)</f>
        <v>57215.37</v>
      </c>
    </row>
    <row r="60" spans="1:14">
      <c r="A60" s="1"/>
      <c r="B60" s="96" t="s">
        <v>30</v>
      </c>
      <c r="C60" s="1" t="s">
        <v>11</v>
      </c>
      <c r="D60" s="3">
        <f>'1'!D60</f>
        <v>39758.699999999997</v>
      </c>
      <c r="E60" s="3">
        <f>'4'!D60</f>
        <v>112815.55</v>
      </c>
      <c r="F60" s="3">
        <f>'5'!D60</f>
        <v>43738.27</v>
      </c>
      <c r="G60" s="3">
        <f>'6'!D60</f>
        <v>88901.36</v>
      </c>
      <c r="H60" s="19">
        <f>'7'!D60</f>
        <v>60183.01</v>
      </c>
      <c r="I60" s="3">
        <f>'8'!D60</f>
        <v>60760.36</v>
      </c>
      <c r="J60" s="3">
        <f>'9'!D60</f>
        <v>170919.29</v>
      </c>
      <c r="K60" s="3">
        <f>'10'!D60</f>
        <v>59343.83</v>
      </c>
      <c r="L60" s="3">
        <f>'11'!D60</f>
        <v>60607.6</v>
      </c>
      <c r="M60" s="58">
        <f>'44'!D60</f>
        <v>49707.93</v>
      </c>
      <c r="N60" s="85">
        <f t="shared" ref="N60:N63" si="32">SUM(D60:M60)</f>
        <v>746735.9</v>
      </c>
    </row>
    <row r="61" spans="1:14">
      <c r="A61" s="1"/>
      <c r="B61" s="96" t="s">
        <v>186</v>
      </c>
      <c r="C61" s="1" t="s">
        <v>11</v>
      </c>
      <c r="D61" s="3">
        <f>'1'!D61</f>
        <v>7020.73</v>
      </c>
      <c r="E61" s="3">
        <f>'4'!D61</f>
        <v>999.25</v>
      </c>
      <c r="F61" s="3">
        <f>'5'!D61</f>
        <v>11338.45</v>
      </c>
      <c r="G61" s="3">
        <f>'6'!D61</f>
        <v>11338.45</v>
      </c>
      <c r="H61" s="19">
        <f>'7'!D61</f>
        <v>0</v>
      </c>
      <c r="I61" s="3">
        <f>'8'!D61</f>
        <v>59190.879999999997</v>
      </c>
      <c r="J61" s="3">
        <f>'9'!D61</f>
        <v>0</v>
      </c>
      <c r="K61" s="3">
        <f>'10'!D61</f>
        <v>0</v>
      </c>
      <c r="L61" s="3">
        <f>'11'!D61</f>
        <v>0</v>
      </c>
      <c r="M61" s="58">
        <f>'44'!D61</f>
        <v>0</v>
      </c>
      <c r="N61" s="85">
        <f t="shared" si="32"/>
        <v>89887.76</v>
      </c>
    </row>
    <row r="62" spans="1:14">
      <c r="A62" s="1"/>
      <c r="B62" s="96" t="s">
        <v>31</v>
      </c>
      <c r="C62" s="1" t="s">
        <v>11</v>
      </c>
      <c r="D62" s="3">
        <f>'1'!D62</f>
        <v>0</v>
      </c>
      <c r="E62" s="3">
        <f>'4'!D62</f>
        <v>26967.46</v>
      </c>
      <c r="F62" s="3">
        <f>'5'!D62</f>
        <v>3508.23</v>
      </c>
      <c r="G62" s="3">
        <f>'6'!D62</f>
        <v>0</v>
      </c>
      <c r="H62" s="19">
        <f>'7'!D62</f>
        <v>29669.4</v>
      </c>
      <c r="I62" s="3">
        <f>'8'!D62</f>
        <v>144014.68</v>
      </c>
      <c r="J62" s="3">
        <f>'9'!D62</f>
        <v>4771.88</v>
      </c>
      <c r="K62" s="3">
        <f>'10'!D62</f>
        <v>0</v>
      </c>
      <c r="L62" s="3">
        <f>'11'!D62</f>
        <v>0</v>
      </c>
      <c r="M62" s="58">
        <f>'44'!D62</f>
        <v>114994.3</v>
      </c>
      <c r="N62" s="85">
        <f t="shared" si="32"/>
        <v>323925.95</v>
      </c>
    </row>
    <row r="63" spans="1:14">
      <c r="A63" s="1"/>
      <c r="B63" s="96" t="s">
        <v>174</v>
      </c>
      <c r="C63" s="1" t="s">
        <v>11</v>
      </c>
      <c r="D63" s="3">
        <f>'1'!D63</f>
        <v>7835.36</v>
      </c>
      <c r="E63" s="3">
        <f>'4'!D63</f>
        <v>0</v>
      </c>
      <c r="F63" s="3">
        <f>'5'!D63</f>
        <v>0</v>
      </c>
      <c r="G63" s="3">
        <f>'6'!D63</f>
        <v>0</v>
      </c>
      <c r="H63" s="19">
        <f>'7'!D63</f>
        <v>0</v>
      </c>
      <c r="I63" s="3">
        <f>'8'!D63</f>
        <v>58131.11</v>
      </c>
      <c r="J63" s="3">
        <f>'9'!D63</f>
        <v>0</v>
      </c>
      <c r="K63" s="3">
        <f>'10'!D63</f>
        <v>0</v>
      </c>
      <c r="L63" s="3">
        <f>'11'!D63</f>
        <v>0</v>
      </c>
      <c r="M63" s="58">
        <f>'44'!D63</f>
        <v>0</v>
      </c>
      <c r="N63" s="85">
        <f t="shared" si="32"/>
        <v>65966.47</v>
      </c>
    </row>
    <row r="64" spans="1:14" ht="24">
      <c r="A64" s="46" t="s">
        <v>83</v>
      </c>
      <c r="B64" s="96" t="s">
        <v>78</v>
      </c>
      <c r="C64" s="1"/>
      <c r="D64" s="85" t="s">
        <v>74</v>
      </c>
      <c r="E64" s="34" t="s">
        <v>74</v>
      </c>
      <c r="F64" s="85" t="s">
        <v>74</v>
      </c>
      <c r="G64" s="85" t="s">
        <v>74</v>
      </c>
      <c r="H64" s="34" t="s">
        <v>74</v>
      </c>
      <c r="I64" s="85" t="s">
        <v>74</v>
      </c>
      <c r="J64" s="85" t="s">
        <v>74</v>
      </c>
      <c r="K64" s="85" t="s">
        <v>74</v>
      </c>
      <c r="L64" s="59" t="s">
        <v>74</v>
      </c>
      <c r="M64" s="59" t="s">
        <v>74</v>
      </c>
      <c r="N64" s="85"/>
    </row>
    <row r="65" spans="1:15" ht="19.5">
      <c r="A65" s="46" t="s">
        <v>84</v>
      </c>
      <c r="B65" s="96" t="s">
        <v>25</v>
      </c>
      <c r="C65" s="30"/>
      <c r="D65" s="32" t="s">
        <v>26</v>
      </c>
      <c r="E65" s="75" t="s">
        <v>26</v>
      </c>
      <c r="F65" s="32" t="s">
        <v>26</v>
      </c>
      <c r="G65" s="32" t="s">
        <v>26</v>
      </c>
      <c r="H65" s="75" t="s">
        <v>26</v>
      </c>
      <c r="I65" s="32" t="s">
        <v>26</v>
      </c>
      <c r="J65" s="32" t="s">
        <v>26</v>
      </c>
      <c r="K65" s="32" t="s">
        <v>26</v>
      </c>
      <c r="L65" s="64" t="s">
        <v>26</v>
      </c>
      <c r="M65" s="64" t="s">
        <v>26</v>
      </c>
      <c r="N65" s="85"/>
    </row>
    <row r="66" spans="1:15" ht="19.5">
      <c r="A66" s="46" t="s">
        <v>85</v>
      </c>
      <c r="B66" s="96" t="s">
        <v>27</v>
      </c>
      <c r="C66" s="5" t="s">
        <v>5</v>
      </c>
      <c r="D66" s="3">
        <f>D5</f>
        <v>1191.2</v>
      </c>
      <c r="E66" s="3">
        <f t="shared" ref="E66:L66" si="33">E5</f>
        <v>3202.5</v>
      </c>
      <c r="F66" s="3">
        <f t="shared" si="33"/>
        <v>1732.3</v>
      </c>
      <c r="G66" s="3">
        <f t="shared" si="33"/>
        <v>1823.2</v>
      </c>
      <c r="H66" s="3">
        <f t="shared" si="33"/>
        <v>3202.8999999999996</v>
      </c>
      <c r="I66" s="3">
        <f t="shared" si="33"/>
        <v>2276.6999999999998</v>
      </c>
      <c r="J66" s="3">
        <f t="shared" si="33"/>
        <v>2253.3000000000002</v>
      </c>
      <c r="K66" s="3">
        <f t="shared" si="33"/>
        <v>2251.85</v>
      </c>
      <c r="L66" s="3">
        <f t="shared" si="33"/>
        <v>1965.6</v>
      </c>
      <c r="M66" s="3">
        <f t="shared" ref="M66" si="34">M5</f>
        <v>2522</v>
      </c>
      <c r="N66" s="85">
        <v>27697.949999999997</v>
      </c>
    </row>
    <row r="67" spans="1:15" ht="19.5">
      <c r="A67" s="46" t="s">
        <v>86</v>
      </c>
      <c r="B67" s="96" t="s">
        <v>28</v>
      </c>
      <c r="C67" s="5" t="s">
        <v>13</v>
      </c>
      <c r="D67" s="3">
        <f>D58/D66/12</f>
        <v>3.8207123069173936</v>
      </c>
      <c r="E67" s="3">
        <f t="shared" ref="E67:L67" si="35">E58/E66/12</f>
        <v>3.6633427010148325</v>
      </c>
      <c r="F67" s="3">
        <f t="shared" si="35"/>
        <v>2.8182642536897</v>
      </c>
      <c r="G67" s="3">
        <f t="shared" si="35"/>
        <v>4.581679190434401</v>
      </c>
      <c r="H67" s="3">
        <f t="shared" si="35"/>
        <v>2.3377878901412266</v>
      </c>
      <c r="I67" s="3">
        <f t="shared" si="35"/>
        <v>13.224967423610197</v>
      </c>
      <c r="J67" s="3">
        <f t="shared" si="35"/>
        <v>6.4975506294471819</v>
      </c>
      <c r="K67" s="3">
        <f t="shared" si="35"/>
        <v>2.1961139359489605</v>
      </c>
      <c r="L67" s="3">
        <f t="shared" si="35"/>
        <v>2.5695122778456114</v>
      </c>
      <c r="M67" s="3">
        <f t="shared" ref="M67" si="36">M58/M66/12</f>
        <v>6.0369822231033572</v>
      </c>
      <c r="N67" s="85"/>
    </row>
    <row r="68" spans="1:15" s="26" customFormat="1" ht="19.5">
      <c r="A68" s="47" t="s">
        <v>73</v>
      </c>
      <c r="B68" s="92" t="s">
        <v>69</v>
      </c>
      <c r="C68" s="7"/>
      <c r="D68" s="85" t="s">
        <v>75</v>
      </c>
      <c r="E68" s="34" t="s">
        <v>75</v>
      </c>
      <c r="F68" s="85" t="s">
        <v>75</v>
      </c>
      <c r="G68" s="85" t="s">
        <v>75</v>
      </c>
      <c r="H68" s="34" t="s">
        <v>75</v>
      </c>
      <c r="I68" s="85" t="s">
        <v>75</v>
      </c>
      <c r="J68" s="85" t="s">
        <v>75</v>
      </c>
      <c r="K68" s="85" t="s">
        <v>75</v>
      </c>
      <c r="L68" s="59" t="s">
        <v>75</v>
      </c>
      <c r="M68" s="59" t="s">
        <v>75</v>
      </c>
      <c r="N68" s="85"/>
    </row>
    <row r="69" spans="1:15" s="39" customFormat="1" ht="20.25" customHeight="1">
      <c r="A69" s="160" t="s">
        <v>87</v>
      </c>
      <c r="B69" s="151" t="s">
        <v>71</v>
      </c>
      <c r="C69" s="157" t="s">
        <v>11</v>
      </c>
      <c r="D69" s="154">
        <f>D32</f>
        <v>72551.914399999994</v>
      </c>
      <c r="E69" s="154">
        <f t="shared" ref="E69:L69" si="37">E32</f>
        <v>685346.07</v>
      </c>
      <c r="F69" s="154">
        <f t="shared" si="37"/>
        <v>216640.21800000005</v>
      </c>
      <c r="G69" s="154">
        <f t="shared" si="37"/>
        <v>278709.23199999996</v>
      </c>
      <c r="H69" s="154">
        <f t="shared" si="37"/>
        <v>257074.14400000006</v>
      </c>
      <c r="I69" s="154">
        <f t="shared" si="37"/>
        <v>467020.62200000003</v>
      </c>
      <c r="J69" s="154">
        <f t="shared" si="37"/>
        <v>491469.19799999992</v>
      </c>
      <c r="K69" s="154">
        <f t="shared" si="37"/>
        <v>475749.05099999998</v>
      </c>
      <c r="L69" s="154">
        <f t="shared" si="37"/>
        <v>273231.21599999996</v>
      </c>
      <c r="M69" s="154">
        <f t="shared" ref="M69" si="38">M32</f>
        <v>383960.87999999995</v>
      </c>
      <c r="N69" s="34">
        <f>SUM(D69:M69)</f>
        <v>3601752.5454000002</v>
      </c>
    </row>
    <row r="70" spans="1:15" s="39" customFormat="1" ht="20.25" customHeight="1">
      <c r="A70" s="160" t="s">
        <v>88</v>
      </c>
      <c r="B70" s="96" t="s">
        <v>78</v>
      </c>
      <c r="C70" s="40"/>
      <c r="D70" s="85" t="s">
        <v>75</v>
      </c>
      <c r="E70" s="34" t="s">
        <v>75</v>
      </c>
      <c r="F70" s="85" t="s">
        <v>75</v>
      </c>
      <c r="G70" s="85" t="s">
        <v>75</v>
      </c>
      <c r="H70" s="34" t="s">
        <v>75</v>
      </c>
      <c r="I70" s="85" t="s">
        <v>75</v>
      </c>
      <c r="J70" s="85" t="s">
        <v>75</v>
      </c>
      <c r="K70" s="85" t="s">
        <v>75</v>
      </c>
      <c r="L70" s="59" t="s">
        <v>75</v>
      </c>
      <c r="M70" s="59" t="s">
        <v>75</v>
      </c>
      <c r="N70" s="85"/>
    </row>
    <row r="71" spans="1:15" s="39" customFormat="1" ht="20.25" customHeight="1">
      <c r="A71" s="160" t="s">
        <v>89</v>
      </c>
      <c r="B71" s="96" t="s">
        <v>25</v>
      </c>
      <c r="C71" s="40"/>
      <c r="D71" s="32" t="s">
        <v>26</v>
      </c>
      <c r="E71" s="75" t="s">
        <v>26</v>
      </c>
      <c r="F71" s="32" t="s">
        <v>26</v>
      </c>
      <c r="G71" s="32" t="s">
        <v>26</v>
      </c>
      <c r="H71" s="75" t="s">
        <v>26</v>
      </c>
      <c r="I71" s="32" t="s">
        <v>26</v>
      </c>
      <c r="J71" s="32" t="s">
        <v>26</v>
      </c>
      <c r="K71" s="32" t="s">
        <v>26</v>
      </c>
      <c r="L71" s="64" t="s">
        <v>26</v>
      </c>
      <c r="M71" s="64" t="s">
        <v>26</v>
      </c>
      <c r="N71" s="85"/>
    </row>
    <row r="72" spans="1:15" ht="19.5">
      <c r="A72" s="46" t="s">
        <v>90</v>
      </c>
      <c r="B72" s="96" t="s">
        <v>27</v>
      </c>
      <c r="C72" s="5" t="s">
        <v>5</v>
      </c>
      <c r="D72" s="3">
        <f>D5</f>
        <v>1191.2</v>
      </c>
      <c r="E72" s="3">
        <f t="shared" ref="E72:L72" si="39">E5</f>
        <v>3202.5</v>
      </c>
      <c r="F72" s="3">
        <f t="shared" si="39"/>
        <v>1732.3</v>
      </c>
      <c r="G72" s="3">
        <f t="shared" si="39"/>
        <v>1823.2</v>
      </c>
      <c r="H72" s="3">
        <f t="shared" si="39"/>
        <v>3202.8999999999996</v>
      </c>
      <c r="I72" s="3">
        <f t="shared" si="39"/>
        <v>2276.6999999999998</v>
      </c>
      <c r="J72" s="3">
        <f t="shared" si="39"/>
        <v>2253.3000000000002</v>
      </c>
      <c r="K72" s="3">
        <f t="shared" si="39"/>
        <v>2251.85</v>
      </c>
      <c r="L72" s="3">
        <f t="shared" si="39"/>
        <v>1965.6</v>
      </c>
      <c r="M72" s="3">
        <f t="shared" ref="M72" si="40">M5</f>
        <v>2522</v>
      </c>
      <c r="N72" s="85">
        <v>27697.949999999997</v>
      </c>
    </row>
    <row r="73" spans="1:15" ht="19.5">
      <c r="A73" s="46" t="s">
        <v>91</v>
      </c>
      <c r="B73" s="96" t="s">
        <v>28</v>
      </c>
      <c r="C73" s="5" t="s">
        <v>13</v>
      </c>
      <c r="D73" s="3">
        <f>D69/D72/12</f>
        <v>5.0755480747705386</v>
      </c>
      <c r="E73" s="3">
        <f t="shared" ref="E73:L73" si="41">E69/E72/12</f>
        <v>17.83362138953942</v>
      </c>
      <c r="F73" s="3">
        <f t="shared" si="41"/>
        <v>10.421607977832942</v>
      </c>
      <c r="G73" s="3">
        <f t="shared" si="41"/>
        <v>12.739013456194236</v>
      </c>
      <c r="H73" s="3">
        <f t="shared" si="41"/>
        <v>6.6885776431775392</v>
      </c>
      <c r="I73" s="3">
        <f t="shared" si="41"/>
        <v>17.094208796357304</v>
      </c>
      <c r="J73" s="3">
        <f t="shared" si="41"/>
        <v>18.175904895042823</v>
      </c>
      <c r="K73" s="3">
        <f t="shared" si="41"/>
        <v>17.605859293469813</v>
      </c>
      <c r="L73" s="3">
        <f t="shared" si="41"/>
        <v>11.583876678876678</v>
      </c>
      <c r="M73" s="3">
        <f t="shared" ref="M73" si="42">M69/M72/12</f>
        <v>12.687049960348928</v>
      </c>
      <c r="N73" s="85"/>
    </row>
    <row r="74" spans="1:15" ht="33" customHeight="1">
      <c r="A74" s="188" t="s">
        <v>32</v>
      </c>
      <c r="B74" s="190"/>
      <c r="C74" s="4"/>
      <c r="D74" s="91"/>
      <c r="E74" s="34"/>
      <c r="F74" s="3"/>
      <c r="G74" s="7"/>
      <c r="H74" s="35"/>
      <c r="I74" s="3"/>
      <c r="J74" s="3"/>
      <c r="K74" s="3"/>
      <c r="L74" s="58"/>
      <c r="M74" s="58"/>
      <c r="N74" s="85"/>
    </row>
    <row r="75" spans="1:15" s="23" customFormat="1">
      <c r="A75" s="6">
        <v>27</v>
      </c>
      <c r="B75" s="102" t="s">
        <v>33</v>
      </c>
      <c r="C75" s="6" t="s">
        <v>34</v>
      </c>
      <c r="D75" s="22">
        <v>0</v>
      </c>
      <c r="E75" s="19">
        <v>0</v>
      </c>
      <c r="F75" s="22">
        <v>0</v>
      </c>
      <c r="G75" s="22">
        <v>0</v>
      </c>
      <c r="H75" s="19">
        <v>0</v>
      </c>
      <c r="I75" s="22">
        <v>0</v>
      </c>
      <c r="J75" s="22">
        <v>0</v>
      </c>
      <c r="K75" s="22">
        <v>0</v>
      </c>
      <c r="L75" s="65">
        <v>0</v>
      </c>
      <c r="M75" s="65">
        <v>0</v>
      </c>
      <c r="N75" s="85"/>
    </row>
    <row r="76" spans="1:15" s="23" customFormat="1">
      <c r="A76" s="6">
        <v>28</v>
      </c>
      <c r="B76" s="102" t="s">
        <v>35</v>
      </c>
      <c r="C76" s="6" t="s">
        <v>34</v>
      </c>
      <c r="D76" s="28">
        <v>0</v>
      </c>
      <c r="E76" s="76">
        <v>0</v>
      </c>
      <c r="F76" s="28">
        <v>0</v>
      </c>
      <c r="G76" s="28">
        <v>0</v>
      </c>
      <c r="H76" s="76">
        <v>0</v>
      </c>
      <c r="I76" s="28">
        <v>0</v>
      </c>
      <c r="J76" s="28">
        <v>0</v>
      </c>
      <c r="K76" s="28">
        <v>0</v>
      </c>
      <c r="L76" s="58">
        <v>0</v>
      </c>
      <c r="M76" s="58">
        <v>0</v>
      </c>
      <c r="N76" s="85"/>
    </row>
    <row r="77" spans="1:15" s="23" customFormat="1">
      <c r="A77" s="6">
        <v>29</v>
      </c>
      <c r="B77" s="102" t="s">
        <v>36</v>
      </c>
      <c r="C77" s="6" t="s">
        <v>37</v>
      </c>
      <c r="D77" s="28">
        <v>0</v>
      </c>
      <c r="E77" s="76">
        <v>0</v>
      </c>
      <c r="F77" s="28">
        <v>0</v>
      </c>
      <c r="G77" s="28">
        <v>0</v>
      </c>
      <c r="H77" s="76">
        <v>0</v>
      </c>
      <c r="I77" s="28">
        <v>0</v>
      </c>
      <c r="J77" s="28">
        <v>0</v>
      </c>
      <c r="K77" s="28">
        <v>0</v>
      </c>
      <c r="L77" s="58">
        <v>0</v>
      </c>
      <c r="M77" s="58">
        <v>0</v>
      </c>
      <c r="N77" s="85"/>
    </row>
    <row r="78" spans="1:15" s="67" customFormat="1" ht="15" customHeight="1">
      <c r="A78" s="161">
        <v>30</v>
      </c>
      <c r="B78" s="162" t="s">
        <v>38</v>
      </c>
      <c r="C78" s="161" t="s">
        <v>11</v>
      </c>
      <c r="D78" s="77">
        <v>0</v>
      </c>
      <c r="E78" s="77">
        <v>0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150">
        <v>0</v>
      </c>
      <c r="M78" s="150">
        <v>0</v>
      </c>
      <c r="N78" s="34"/>
      <c r="O78" s="163"/>
    </row>
    <row r="79" spans="1:15" ht="24.75" customHeight="1">
      <c r="A79" s="7"/>
      <c r="B79" s="92" t="s">
        <v>39</v>
      </c>
      <c r="C79" s="4"/>
      <c r="D79" s="91"/>
      <c r="E79" s="18"/>
      <c r="F79" s="5"/>
      <c r="G79" s="5"/>
      <c r="H79" s="18"/>
      <c r="I79" s="3"/>
      <c r="J79" s="3"/>
      <c r="K79" s="3"/>
      <c r="L79" s="58"/>
      <c r="M79" s="58"/>
      <c r="N79" s="85"/>
    </row>
    <row r="80" spans="1:15" ht="19.5" customHeight="1">
      <c r="A80" s="7">
        <v>31</v>
      </c>
      <c r="B80" s="92" t="s">
        <v>64</v>
      </c>
      <c r="C80" s="7" t="s">
        <v>11</v>
      </c>
      <c r="D80" s="85">
        <v>0</v>
      </c>
      <c r="E80" s="34">
        <v>0</v>
      </c>
      <c r="F80" s="85">
        <v>0</v>
      </c>
      <c r="G80" s="85">
        <v>0</v>
      </c>
      <c r="H80" s="34">
        <v>0</v>
      </c>
      <c r="I80" s="85">
        <v>0</v>
      </c>
      <c r="J80" s="85">
        <v>0</v>
      </c>
      <c r="K80" s="85">
        <v>0</v>
      </c>
      <c r="L80" s="59">
        <v>0</v>
      </c>
      <c r="M80" s="59">
        <v>0</v>
      </c>
      <c r="N80" s="85"/>
    </row>
    <row r="81" spans="1:14" ht="19.5" customHeight="1">
      <c r="A81" s="7">
        <v>32</v>
      </c>
      <c r="B81" s="92" t="s">
        <v>65</v>
      </c>
      <c r="C81" s="7" t="s">
        <v>11</v>
      </c>
      <c r="D81" s="85">
        <v>0</v>
      </c>
      <c r="E81" s="34">
        <v>0</v>
      </c>
      <c r="F81" s="85">
        <v>0</v>
      </c>
      <c r="G81" s="85">
        <v>0</v>
      </c>
      <c r="H81" s="34">
        <v>0</v>
      </c>
      <c r="I81" s="85">
        <v>0</v>
      </c>
      <c r="J81" s="85">
        <v>0</v>
      </c>
      <c r="K81" s="85">
        <v>0</v>
      </c>
      <c r="L81" s="59">
        <v>0</v>
      </c>
      <c r="M81" s="59">
        <v>0</v>
      </c>
      <c r="N81" s="85"/>
    </row>
    <row r="82" spans="1:14" s="21" customFormat="1">
      <c r="A82" s="8">
        <v>33</v>
      </c>
      <c r="B82" s="169" t="s">
        <v>248</v>
      </c>
      <c r="C82" s="8" t="s">
        <v>11</v>
      </c>
      <c r="D82" s="86">
        <f>'1'!D82</f>
        <v>295307.09999999998</v>
      </c>
      <c r="E82" s="86">
        <f>'4'!D82</f>
        <v>155374.43</v>
      </c>
      <c r="F82" s="86">
        <f>'5'!D82</f>
        <v>193205.13</v>
      </c>
      <c r="G82" s="86">
        <f>'6'!D82</f>
        <v>224329.03999999998</v>
      </c>
      <c r="H82" s="34">
        <f>'7'!D82</f>
        <v>270059.21000000002</v>
      </c>
      <c r="I82" s="86">
        <f>'8'!D82</f>
        <v>262488.69</v>
      </c>
      <c r="J82" s="86">
        <f>'9'!D82</f>
        <v>388733.01</v>
      </c>
      <c r="K82" s="86">
        <f>'10'!D82</f>
        <v>161971.08999999997</v>
      </c>
      <c r="L82" s="63">
        <f>'11'!D82</f>
        <v>174277.75</v>
      </c>
      <c r="M82" s="63">
        <f>'44'!D82</f>
        <v>339491.97000000003</v>
      </c>
      <c r="N82" s="85">
        <f>SUM(D82:M82)</f>
        <v>2465237.42</v>
      </c>
    </row>
    <row r="83" spans="1:14" s="21" customFormat="1">
      <c r="A83" s="8">
        <v>34</v>
      </c>
      <c r="B83" s="94" t="s">
        <v>92</v>
      </c>
      <c r="C83" s="8" t="s">
        <v>11</v>
      </c>
      <c r="D83" s="86">
        <v>0</v>
      </c>
      <c r="E83" s="34">
        <v>0</v>
      </c>
      <c r="F83" s="86">
        <v>0</v>
      </c>
      <c r="G83" s="86">
        <v>0</v>
      </c>
      <c r="H83" s="34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5">
        <f>SUM(D83:L83)</f>
        <v>0</v>
      </c>
    </row>
    <row r="84" spans="1:14" s="21" customFormat="1">
      <c r="A84" s="8">
        <v>35</v>
      </c>
      <c r="B84" s="92" t="s">
        <v>247</v>
      </c>
      <c r="C84" s="8" t="s">
        <v>11</v>
      </c>
      <c r="D84" s="86">
        <v>0</v>
      </c>
      <c r="E84" s="34">
        <v>0</v>
      </c>
      <c r="F84" s="86">
        <v>0</v>
      </c>
      <c r="G84" s="86">
        <v>0</v>
      </c>
      <c r="H84" s="34">
        <v>0</v>
      </c>
      <c r="I84" s="86">
        <v>0</v>
      </c>
      <c r="J84" s="86">
        <v>0</v>
      </c>
      <c r="K84" s="86">
        <v>0</v>
      </c>
      <c r="L84" s="63">
        <v>0</v>
      </c>
      <c r="M84" s="63">
        <v>0</v>
      </c>
      <c r="N84" s="85">
        <f>SUM(D84:L84)</f>
        <v>0</v>
      </c>
    </row>
    <row r="85" spans="1:14" s="24" customFormat="1" ht="21" customHeight="1">
      <c r="A85" s="8">
        <v>36</v>
      </c>
      <c r="B85" s="169" t="s">
        <v>261</v>
      </c>
      <c r="C85" s="8" t="s">
        <v>11</v>
      </c>
      <c r="D85" s="86">
        <f>'1'!D85</f>
        <v>209543.97999999998</v>
      </c>
      <c r="E85" s="86">
        <f>'4'!D85</f>
        <v>200903.29</v>
      </c>
      <c r="F85" s="86">
        <f>'5'!D85</f>
        <v>175412.3</v>
      </c>
      <c r="G85" s="86">
        <f t="shared" ref="G85:L85" si="43">G82+G92+G102+G112+G122+G132+G142+G152</f>
        <v>418384.88</v>
      </c>
      <c r="H85" s="86">
        <f t="shared" si="43"/>
        <v>492631.31000000006</v>
      </c>
      <c r="I85" s="86">
        <f>I92+I102+I112+I122+I132+I142+I152</f>
        <v>68992.999999999956</v>
      </c>
      <c r="J85" s="86">
        <f>'9'!D85</f>
        <v>362065.50000000006</v>
      </c>
      <c r="K85" s="86">
        <f t="shared" si="43"/>
        <v>229822.89</v>
      </c>
      <c r="L85" s="86">
        <f t="shared" si="43"/>
        <v>205943.03999999995</v>
      </c>
      <c r="M85" s="86">
        <f>'44'!D85</f>
        <v>189484.40999999986</v>
      </c>
      <c r="N85" s="85">
        <f>SUM(D85:M85)</f>
        <v>2553184.6</v>
      </c>
    </row>
    <row r="86" spans="1:14" s="21" customFormat="1" ht="34.5" customHeight="1">
      <c r="A86" s="191" t="s">
        <v>40</v>
      </c>
      <c r="B86" s="192"/>
      <c r="C86" s="9"/>
      <c r="D86" s="93"/>
      <c r="E86" s="34"/>
      <c r="F86" s="86"/>
      <c r="G86" s="86"/>
      <c r="H86" s="34"/>
      <c r="I86" s="11"/>
      <c r="J86" s="11"/>
      <c r="K86" s="11"/>
      <c r="L86" s="61"/>
      <c r="M86" s="61"/>
      <c r="N86" s="85"/>
    </row>
    <row r="87" spans="1:14" s="21" customFormat="1" ht="24" customHeight="1">
      <c r="A87" s="48" t="s">
        <v>93</v>
      </c>
      <c r="B87" s="94" t="s">
        <v>41</v>
      </c>
      <c r="C87" s="9"/>
      <c r="D87" s="86" t="s">
        <v>42</v>
      </c>
      <c r="E87" s="34" t="s">
        <v>42</v>
      </c>
      <c r="F87" s="86" t="s">
        <v>42</v>
      </c>
      <c r="G87" s="86" t="s">
        <v>42</v>
      </c>
      <c r="H87" s="34" t="s">
        <v>42</v>
      </c>
      <c r="I87" s="86" t="s">
        <v>42</v>
      </c>
      <c r="J87" s="86" t="s">
        <v>42</v>
      </c>
      <c r="K87" s="86" t="s">
        <v>42</v>
      </c>
      <c r="L87" s="63" t="s">
        <v>42</v>
      </c>
      <c r="M87" s="63" t="s">
        <v>42</v>
      </c>
      <c r="N87" s="85"/>
    </row>
    <row r="88" spans="1:14" s="21" customFormat="1" ht="19.5">
      <c r="A88" s="49" t="s">
        <v>94</v>
      </c>
      <c r="B88" s="101" t="s">
        <v>43</v>
      </c>
      <c r="C88" s="31"/>
      <c r="D88" s="11" t="s">
        <v>44</v>
      </c>
      <c r="E88" s="19" t="s">
        <v>44</v>
      </c>
      <c r="F88" s="11" t="s">
        <v>44</v>
      </c>
      <c r="G88" s="11" t="s">
        <v>44</v>
      </c>
      <c r="H88" s="19" t="s">
        <v>44</v>
      </c>
      <c r="I88" s="11" t="s">
        <v>44</v>
      </c>
      <c r="J88" s="11" t="s">
        <v>44</v>
      </c>
      <c r="K88" s="11" t="s">
        <v>44</v>
      </c>
      <c r="L88" s="61" t="s">
        <v>44</v>
      </c>
      <c r="M88" s="61" t="s">
        <v>44</v>
      </c>
      <c r="N88" s="85"/>
    </row>
    <row r="89" spans="1:14" s="72" customFormat="1" ht="18" customHeight="1">
      <c r="A89" s="49" t="s">
        <v>95</v>
      </c>
      <c r="B89" s="103" t="s">
        <v>45</v>
      </c>
      <c r="C89" s="80" t="s">
        <v>46</v>
      </c>
      <c r="D89" s="42">
        <f>D90/44.56</f>
        <v>11.659335727109514</v>
      </c>
      <c r="E89" s="42">
        <f>E90/44.56</f>
        <v>4835.1575403949728</v>
      </c>
      <c r="F89" s="42">
        <f>'5'!D90</f>
        <v>37.400807899461398</v>
      </c>
      <c r="G89" s="42">
        <f>'6'!D90</f>
        <v>-42.450179533213642</v>
      </c>
      <c r="H89" s="42">
        <f>'7'!D90</f>
        <v>24.466113105924595</v>
      </c>
      <c r="I89" s="42">
        <f>'8'!D90</f>
        <v>27.587073608617594</v>
      </c>
      <c r="J89" s="42">
        <f>'9'!D90</f>
        <v>25.180430879712745</v>
      </c>
      <c r="K89" s="42">
        <f>'10'!D90</f>
        <v>33.188285457809691</v>
      </c>
      <c r="L89" s="42">
        <f>'11'!D90</f>
        <v>-29.264138240574503</v>
      </c>
      <c r="M89" s="42">
        <f>'44'!D90</f>
        <v>4247.6822157434408</v>
      </c>
      <c r="N89" s="85">
        <f t="shared" ref="N89:N95" si="44">SUM(D89:M89)</f>
        <v>9170.6074850432597</v>
      </c>
    </row>
    <row r="90" spans="1:14" s="24" customFormat="1" ht="19.5">
      <c r="A90" s="49" t="s">
        <v>96</v>
      </c>
      <c r="B90" s="101" t="s">
        <v>47</v>
      </c>
      <c r="C90" s="10" t="s">
        <v>11</v>
      </c>
      <c r="D90" s="11">
        <f>'1'!D91</f>
        <v>519.54</v>
      </c>
      <c r="E90" s="19">
        <f>'4'!D91</f>
        <v>215454.62</v>
      </c>
      <c r="F90" s="11">
        <f>'5'!D91</f>
        <v>1666.58</v>
      </c>
      <c r="G90" s="11">
        <f>'6'!D91</f>
        <v>-1891.58</v>
      </c>
      <c r="H90" s="19">
        <f>'7'!D91</f>
        <v>1090.21</v>
      </c>
      <c r="I90" s="19">
        <f>'8'!D91</f>
        <v>1229.28</v>
      </c>
      <c r="J90" s="19">
        <f>'9'!D91</f>
        <v>1122.04</v>
      </c>
      <c r="K90" s="19">
        <f>'10'!D91</f>
        <v>1478.87</v>
      </c>
      <c r="L90" s="62">
        <f>'11'!D91</f>
        <v>-1304.01</v>
      </c>
      <c r="M90" s="62">
        <f>'44'!D91</f>
        <v>72847.75</v>
      </c>
      <c r="N90" s="85">
        <f t="shared" si="44"/>
        <v>292213.3</v>
      </c>
    </row>
    <row r="91" spans="1:14" s="24" customFormat="1" ht="19.5">
      <c r="A91" s="49" t="s">
        <v>97</v>
      </c>
      <c r="B91" s="101" t="s">
        <v>48</v>
      </c>
      <c r="C91" s="10" t="s">
        <v>11</v>
      </c>
      <c r="D91" s="11">
        <f>'1'!D92</f>
        <v>13783.38</v>
      </c>
      <c r="E91" s="19">
        <f>'4'!D92</f>
        <v>207687.33</v>
      </c>
      <c r="F91" s="11">
        <f>'5'!D92</f>
        <v>4958.21</v>
      </c>
      <c r="G91" s="11">
        <f>'6'!D92</f>
        <v>1639.58</v>
      </c>
      <c r="H91" s="19">
        <f>'7'!D92</f>
        <v>14309.56</v>
      </c>
      <c r="I91" s="19">
        <f>'8'!D92</f>
        <v>20971.97</v>
      </c>
      <c r="J91" s="19">
        <f>'9'!D92</f>
        <v>5665.42</v>
      </c>
      <c r="K91" s="19">
        <f>'10'!D92</f>
        <v>12915.38</v>
      </c>
      <c r="L91" s="62">
        <f>'11'!D92</f>
        <v>13158.16</v>
      </c>
      <c r="M91" s="62">
        <f>'44'!D92</f>
        <v>86773.51</v>
      </c>
      <c r="N91" s="85">
        <f t="shared" si="44"/>
        <v>381862.49999999994</v>
      </c>
    </row>
    <row r="92" spans="1:14" s="24" customFormat="1" ht="19.5">
      <c r="A92" s="49" t="s">
        <v>98</v>
      </c>
      <c r="B92" s="101" t="s">
        <v>49</v>
      </c>
      <c r="C92" s="10" t="s">
        <v>11</v>
      </c>
      <c r="D92" s="11">
        <f>'1'!D93</f>
        <v>10459.250000000002</v>
      </c>
      <c r="E92" s="11">
        <f>'4'!D93</f>
        <v>23117.619999999995</v>
      </c>
      <c r="F92" s="11">
        <f>'5'!D93</f>
        <v>18865.830000000002</v>
      </c>
      <c r="G92" s="11">
        <f>'6'!D93</f>
        <v>21155.809999999998</v>
      </c>
      <c r="H92" s="11">
        <f>'7'!D93</f>
        <v>20637.5</v>
      </c>
      <c r="I92" s="11">
        <f>'8'!D93</f>
        <v>1824.8099999999977</v>
      </c>
      <c r="J92" s="11">
        <f>'9'!D93</f>
        <v>39425.910000000003</v>
      </c>
      <c r="K92" s="11">
        <f>'10'!D93</f>
        <v>3216.01</v>
      </c>
      <c r="L92" s="11">
        <f>'11'!D93</f>
        <v>-987.26000000000022</v>
      </c>
      <c r="M92" s="11">
        <f>'44'!D93</f>
        <v>1594.5300000000134</v>
      </c>
      <c r="N92" s="85">
        <f t="shared" si="44"/>
        <v>139310.01</v>
      </c>
    </row>
    <row r="93" spans="1:14" s="24" customFormat="1" ht="19.5">
      <c r="A93" s="49" t="s">
        <v>99</v>
      </c>
      <c r="B93" s="101" t="s">
        <v>50</v>
      </c>
      <c r="C93" s="10" t="s">
        <v>11</v>
      </c>
      <c r="D93" s="11">
        <f>D90</f>
        <v>519.54</v>
      </c>
      <c r="E93" s="11">
        <f>'4'!D94</f>
        <v>215454.62</v>
      </c>
      <c r="F93" s="11">
        <f t="shared" ref="E93:L93" si="45">F90</f>
        <v>1666.58</v>
      </c>
      <c r="G93" s="11">
        <f t="shared" si="45"/>
        <v>-1891.58</v>
      </c>
      <c r="H93" s="11">
        <f t="shared" si="45"/>
        <v>1090.21</v>
      </c>
      <c r="I93" s="11">
        <f t="shared" si="45"/>
        <v>1229.28</v>
      </c>
      <c r="J93" s="11">
        <f t="shared" si="45"/>
        <v>1122.04</v>
      </c>
      <c r="K93" s="11">
        <f t="shared" si="45"/>
        <v>1478.87</v>
      </c>
      <c r="L93" s="11">
        <f t="shared" si="45"/>
        <v>-1304.01</v>
      </c>
      <c r="M93" s="11">
        <f t="shared" ref="M93" si="46">M90</f>
        <v>72847.75</v>
      </c>
      <c r="N93" s="85">
        <f t="shared" si="44"/>
        <v>292213.3</v>
      </c>
    </row>
    <row r="94" spans="1:14" s="24" customFormat="1" ht="19.5">
      <c r="A94" s="49" t="s">
        <v>100</v>
      </c>
      <c r="B94" s="101" t="s">
        <v>51</v>
      </c>
      <c r="C94" s="10" t="s">
        <v>11</v>
      </c>
      <c r="D94" s="11">
        <v>77.260000000000005</v>
      </c>
      <c r="E94" s="11">
        <f>'4'!D95</f>
        <v>80111.839999999997</v>
      </c>
      <c r="F94" s="11">
        <v>167.61</v>
      </c>
      <c r="G94" s="11">
        <v>88.46</v>
      </c>
      <c r="H94" s="11">
        <v>148.88</v>
      </c>
      <c r="I94" s="11">
        <v>155.93</v>
      </c>
      <c r="J94" s="11">
        <v>166.97</v>
      </c>
      <c r="K94" s="11">
        <v>146.28</v>
      </c>
      <c r="L94" s="11">
        <v>106.15</v>
      </c>
      <c r="M94" s="11">
        <f t="shared" ref="M94" si="47">M91</f>
        <v>86773.51</v>
      </c>
      <c r="N94" s="85">
        <f t="shared" si="44"/>
        <v>167942.88999999998</v>
      </c>
    </row>
    <row r="95" spans="1:14" s="24" customFormat="1" ht="19.5">
      <c r="A95" s="49" t="s">
        <v>101</v>
      </c>
      <c r="B95" s="101" t="s">
        <v>52</v>
      </c>
      <c r="C95" s="10" t="s">
        <v>11</v>
      </c>
      <c r="D95" s="11">
        <f>'1'!D96</f>
        <v>618.08000000000004</v>
      </c>
      <c r="E95" s="11">
        <f>'4'!D96</f>
        <v>135342.78</v>
      </c>
      <c r="F95" s="11">
        <v>1340.88</v>
      </c>
      <c r="G95" s="11">
        <v>707.68</v>
      </c>
      <c r="H95" s="11">
        <v>1191.04</v>
      </c>
      <c r="I95" s="11">
        <v>1247.44</v>
      </c>
      <c r="J95" s="11">
        <v>1335.76</v>
      </c>
      <c r="K95" s="11">
        <v>1170.24</v>
      </c>
      <c r="L95" s="11">
        <v>849.2</v>
      </c>
      <c r="M95" s="11">
        <f>'44'!D96</f>
        <v>22456.12</v>
      </c>
      <c r="N95" s="85">
        <f t="shared" si="44"/>
        <v>166259.22</v>
      </c>
    </row>
    <row r="96" spans="1:14" s="24" customFormat="1" ht="24">
      <c r="A96" s="49" t="s">
        <v>102</v>
      </c>
      <c r="B96" s="101" t="s">
        <v>53</v>
      </c>
      <c r="C96" s="10" t="s">
        <v>11</v>
      </c>
      <c r="D96" s="11">
        <v>0</v>
      </c>
      <c r="E96" s="19">
        <v>0</v>
      </c>
      <c r="F96" s="11">
        <v>0</v>
      </c>
      <c r="G96" s="11">
        <v>0</v>
      </c>
      <c r="H96" s="19">
        <v>0</v>
      </c>
      <c r="I96" s="11">
        <v>0</v>
      </c>
      <c r="J96" s="11">
        <v>0</v>
      </c>
      <c r="K96" s="11">
        <v>0</v>
      </c>
      <c r="L96" s="61">
        <v>0</v>
      </c>
      <c r="M96" s="61">
        <v>0</v>
      </c>
      <c r="N96" s="85"/>
    </row>
    <row r="97" spans="1:14" s="24" customFormat="1" ht="19.5">
      <c r="A97" s="51" t="s">
        <v>103</v>
      </c>
      <c r="B97" s="94" t="s">
        <v>41</v>
      </c>
      <c r="C97" s="9"/>
      <c r="D97" s="34" t="s">
        <v>54</v>
      </c>
      <c r="E97" s="34" t="s">
        <v>54</v>
      </c>
      <c r="F97" s="34" t="s">
        <v>54</v>
      </c>
      <c r="G97" s="34" t="s">
        <v>54</v>
      </c>
      <c r="H97" s="34" t="s">
        <v>54</v>
      </c>
      <c r="I97" s="34" t="s">
        <v>54</v>
      </c>
      <c r="J97" s="34" t="s">
        <v>54</v>
      </c>
      <c r="K97" s="34" t="s">
        <v>54</v>
      </c>
      <c r="L97" s="60" t="s">
        <v>54</v>
      </c>
      <c r="M97" s="60" t="s">
        <v>54</v>
      </c>
      <c r="N97" s="85"/>
    </row>
    <row r="98" spans="1:14" s="24" customFormat="1" ht="19.5">
      <c r="A98" s="52" t="s">
        <v>107</v>
      </c>
      <c r="B98" s="101" t="s">
        <v>43</v>
      </c>
      <c r="C98" s="31"/>
      <c r="D98" s="11" t="s">
        <v>44</v>
      </c>
      <c r="E98" s="19" t="s">
        <v>44</v>
      </c>
      <c r="F98" s="11" t="s">
        <v>44</v>
      </c>
      <c r="G98" s="11" t="s">
        <v>44</v>
      </c>
      <c r="H98" s="19" t="s">
        <v>44</v>
      </c>
      <c r="I98" s="11" t="s">
        <v>44</v>
      </c>
      <c r="J98" s="11" t="s">
        <v>44</v>
      </c>
      <c r="K98" s="11" t="s">
        <v>44</v>
      </c>
      <c r="L98" s="61" t="s">
        <v>44</v>
      </c>
      <c r="M98" s="61" t="s">
        <v>44</v>
      </c>
      <c r="N98" s="85"/>
    </row>
    <row r="99" spans="1:14" s="24" customFormat="1" ht="15" customHeight="1">
      <c r="A99" s="52" t="s">
        <v>106</v>
      </c>
      <c r="B99" s="101" t="s">
        <v>45</v>
      </c>
      <c r="C99" s="41" t="s">
        <v>46</v>
      </c>
      <c r="D99" s="11">
        <f>'1'!D101</f>
        <v>19.55892949047864</v>
      </c>
      <c r="E99" s="11">
        <f>E100/38.86</f>
        <v>7258.9539372105</v>
      </c>
      <c r="F99" s="11">
        <f>'5'!D101</f>
        <v>87.381238725195445</v>
      </c>
      <c r="G99" s="42">
        <f>'6'!D101</f>
        <v>-53.392434379825012</v>
      </c>
      <c r="H99" s="42">
        <f>'7'!D101</f>
        <v>25.48018528049408</v>
      </c>
      <c r="I99" s="42">
        <f>'8'!D101</f>
        <v>25.836335563561502</v>
      </c>
      <c r="J99" s="42">
        <f>'9'!D101</f>
        <v>58.826556870818322</v>
      </c>
      <c r="K99" s="42">
        <f>'10'!D101</f>
        <v>62.870303654143072</v>
      </c>
      <c r="L99" s="42">
        <f>'11'!D101</f>
        <v>-69.404529078744204</v>
      </c>
      <c r="M99" s="42">
        <f>'44'!D101</f>
        <v>6993.0753988677297</v>
      </c>
      <c r="N99" s="85">
        <f>SUM(D99:M99)</f>
        <v>14409.185922204349</v>
      </c>
    </row>
    <row r="100" spans="1:14" s="24" customFormat="1" ht="19.5">
      <c r="A100" s="52" t="s">
        <v>108</v>
      </c>
      <c r="B100" s="101" t="s">
        <v>47</v>
      </c>
      <c r="C100" s="10" t="s">
        <v>11</v>
      </c>
      <c r="D100" s="11">
        <f>'1'!D102</f>
        <v>760.06</v>
      </c>
      <c r="E100" s="11">
        <f>'4'!D102</f>
        <v>282082.95</v>
      </c>
      <c r="F100" s="11">
        <f>'5'!D102</f>
        <v>2906.3</v>
      </c>
      <c r="G100" s="42">
        <f>'6'!D102</f>
        <v>-2074.83</v>
      </c>
      <c r="H100" s="42">
        <f>'7'!D102</f>
        <v>990.16</v>
      </c>
      <c r="I100" s="42">
        <f>'8'!D102</f>
        <v>1004</v>
      </c>
      <c r="J100" s="42">
        <f>'9'!D102</f>
        <v>2286</v>
      </c>
      <c r="K100" s="42">
        <f>'10'!D102</f>
        <v>2443.14</v>
      </c>
      <c r="L100" s="42">
        <f>'11'!D102</f>
        <v>-2697.06</v>
      </c>
      <c r="M100" s="42">
        <f>'44'!D102</f>
        <v>271750.90999999997</v>
      </c>
      <c r="N100" s="85">
        <f>SUM(D100:M100)</f>
        <v>559451.62999999989</v>
      </c>
    </row>
    <row r="101" spans="1:14" s="24" customFormat="1" ht="19.5">
      <c r="A101" s="52" t="s">
        <v>109</v>
      </c>
      <c r="B101" s="101" t="s">
        <v>48</v>
      </c>
      <c r="C101" s="10" t="s">
        <v>11</v>
      </c>
      <c r="D101" s="11">
        <f>'1'!D103</f>
        <v>27026.67</v>
      </c>
      <c r="E101" s="11">
        <f>'4'!D103</f>
        <v>272064.65000000002</v>
      </c>
      <c r="F101" s="11">
        <f>'5'!D103</f>
        <v>7076.95</v>
      </c>
      <c r="G101" s="42">
        <f>'6'!D103</f>
        <v>2093</v>
      </c>
      <c r="H101" s="42">
        <f>'7'!D103</f>
        <v>18659.84</v>
      </c>
      <c r="I101" s="42">
        <f>'8'!D103</f>
        <v>30592.82</v>
      </c>
      <c r="J101" s="42">
        <f>'9'!D103</f>
        <v>8438.2000000000007</v>
      </c>
      <c r="K101" s="42">
        <f>'10'!D103</f>
        <v>17637.439999999999</v>
      </c>
      <c r="L101" s="42">
        <f>'11'!D103</f>
        <v>17486.830000000002</v>
      </c>
      <c r="M101" s="42">
        <f>'44'!D103</f>
        <v>320639.62</v>
      </c>
      <c r="N101" s="85">
        <f t="shared" ref="N101:N105" si="48">SUM(D101:M101)</f>
        <v>721716.02</v>
      </c>
    </row>
    <row r="102" spans="1:14" s="24" customFormat="1" ht="19.5">
      <c r="A102" s="52" t="s">
        <v>110</v>
      </c>
      <c r="B102" s="101" t="s">
        <v>49</v>
      </c>
      <c r="C102" s="10" t="s">
        <v>11</v>
      </c>
      <c r="D102" s="11">
        <f>'1'!D104</f>
        <v>18689.979999999996</v>
      </c>
      <c r="E102" s="11">
        <f>'4'!D104</f>
        <v>31440.159999999974</v>
      </c>
      <c r="F102" s="11">
        <f>'5'!D104</f>
        <v>26938.820000000003</v>
      </c>
      <c r="G102" s="42">
        <f>'6'!D104</f>
        <v>22876.1</v>
      </c>
      <c r="H102" s="42">
        <f>'7'!D104</f>
        <v>28507.860000000004</v>
      </c>
      <c r="I102" s="42">
        <f>'8'!D104</f>
        <v>2936.5299999999988</v>
      </c>
      <c r="J102" s="42">
        <f>'9'!D104</f>
        <v>58887.87000000001</v>
      </c>
      <c r="K102" s="42">
        <f>'10'!D104</f>
        <v>5448.8899999999994</v>
      </c>
      <c r="L102" s="42">
        <f>'11'!D104</f>
        <v>2618.9199999999983</v>
      </c>
      <c r="M102" s="42">
        <f>'44'!D104</f>
        <v>9633.1499999999651</v>
      </c>
      <c r="N102" s="85">
        <f t="shared" si="48"/>
        <v>207978.27999999991</v>
      </c>
    </row>
    <row r="103" spans="1:14" s="24" customFormat="1" ht="19.5">
      <c r="A103" s="52" t="s">
        <v>111</v>
      </c>
      <c r="B103" s="101" t="s">
        <v>50</v>
      </c>
      <c r="C103" s="10" t="s">
        <v>11</v>
      </c>
      <c r="D103" s="11">
        <f>'1'!D105</f>
        <v>760.06</v>
      </c>
      <c r="E103" s="11">
        <f>'4'!D105</f>
        <v>282082.95</v>
      </c>
      <c r="F103" s="11">
        <f>'5'!D105</f>
        <v>2906.3</v>
      </c>
      <c r="G103" s="42">
        <f>'6'!D105</f>
        <v>-2074.83</v>
      </c>
      <c r="H103" s="42">
        <f>'7'!D105</f>
        <v>990.16</v>
      </c>
      <c r="I103" s="42">
        <f>'8'!D105</f>
        <v>1004</v>
      </c>
      <c r="J103" s="42">
        <f>'9'!D105</f>
        <v>2286</v>
      </c>
      <c r="K103" s="42">
        <f>'10'!D105</f>
        <v>2443.14</v>
      </c>
      <c r="L103" s="42">
        <f>'11'!D105</f>
        <v>-2697.06</v>
      </c>
      <c r="M103" s="42">
        <f>'44'!D105</f>
        <v>271750.90999999997</v>
      </c>
      <c r="N103" s="85">
        <f t="shared" si="48"/>
        <v>559451.62999999989</v>
      </c>
    </row>
    <row r="104" spans="1:14" s="24" customFormat="1" ht="19.5">
      <c r="A104" s="52" t="s">
        <v>112</v>
      </c>
      <c r="B104" s="101" t="s">
        <v>51</v>
      </c>
      <c r="C104" s="10" t="s">
        <v>11</v>
      </c>
      <c r="D104" s="11">
        <v>134.46</v>
      </c>
      <c r="E104" s="11">
        <f>'4'!D106</f>
        <v>31397.630000000005</v>
      </c>
      <c r="F104" s="11">
        <f>'5'!D106</f>
        <v>292.22000000000003</v>
      </c>
      <c r="G104" s="42">
        <f>'6'!D106</f>
        <v>154.66</v>
      </c>
      <c r="H104" s="42">
        <f>'7'!D106</f>
        <v>259.58</v>
      </c>
      <c r="I104" s="42">
        <f>'8'!D106</f>
        <v>272.02</v>
      </c>
      <c r="J104" s="42">
        <f>'9'!D106</f>
        <v>291.45</v>
      </c>
      <c r="K104" s="42">
        <f>'10'!D106</f>
        <v>254.92</v>
      </c>
      <c r="L104" s="42">
        <f>'11'!D106</f>
        <v>184.97</v>
      </c>
      <c r="M104" s="42">
        <f>'44'!D106</f>
        <v>320639.62</v>
      </c>
      <c r="N104" s="85">
        <f t="shared" si="48"/>
        <v>353881.53</v>
      </c>
    </row>
    <row r="105" spans="1:14" s="24" customFormat="1" ht="19.5">
      <c r="A105" s="52" t="s">
        <v>113</v>
      </c>
      <c r="B105" s="101" t="s">
        <v>52</v>
      </c>
      <c r="C105" s="10" t="s">
        <v>11</v>
      </c>
      <c r="D105" s="11">
        <v>1075.6400000000001</v>
      </c>
      <c r="E105" s="11">
        <f>'4'!D107</f>
        <v>250685.32</v>
      </c>
      <c r="F105" s="11">
        <v>2337.8200000000002</v>
      </c>
      <c r="G105" s="42">
        <v>1237.3</v>
      </c>
      <c r="H105" s="42">
        <v>2076.6799999999998</v>
      </c>
      <c r="I105" s="42">
        <v>2176.16</v>
      </c>
      <c r="J105" s="42">
        <v>2331.6</v>
      </c>
      <c r="K105" s="42">
        <v>2039.37</v>
      </c>
      <c r="L105" s="42">
        <v>1479.79</v>
      </c>
      <c r="M105" s="42">
        <f>'44'!D107</f>
        <v>37276.57</v>
      </c>
      <c r="N105" s="85">
        <f t="shared" si="48"/>
        <v>302716.25</v>
      </c>
    </row>
    <row r="106" spans="1:14" s="24" customFormat="1" ht="24">
      <c r="A106" s="52" t="s">
        <v>114</v>
      </c>
      <c r="B106" s="101" t="s">
        <v>53</v>
      </c>
      <c r="C106" s="10" t="s">
        <v>11</v>
      </c>
      <c r="D106" s="11">
        <f>'1'!D108</f>
        <v>0</v>
      </c>
      <c r="E106" s="11">
        <f>'4'!D108</f>
        <v>0</v>
      </c>
      <c r="F106" s="11">
        <f>'5'!D108</f>
        <v>0</v>
      </c>
      <c r="G106" s="42">
        <f>'6'!D108</f>
        <v>0</v>
      </c>
      <c r="H106" s="42">
        <f>'7'!D108</f>
        <v>0</v>
      </c>
      <c r="I106" s="42">
        <f>'8'!D108</f>
        <v>0</v>
      </c>
      <c r="J106" s="42">
        <f>'9'!D108</f>
        <v>0</v>
      </c>
      <c r="K106" s="42">
        <f>'10'!D108</f>
        <v>0</v>
      </c>
      <c r="L106" s="42">
        <f>'11'!D108</f>
        <v>0</v>
      </c>
      <c r="M106" s="42">
        <f>'44'!D108</f>
        <v>0</v>
      </c>
      <c r="N106" s="85"/>
    </row>
    <row r="107" spans="1:14" s="44" customFormat="1" ht="18.75" customHeight="1">
      <c r="A107" s="48" t="s">
        <v>104</v>
      </c>
      <c r="B107" s="94" t="s">
        <v>41</v>
      </c>
      <c r="C107" s="8"/>
      <c r="D107" s="86" t="s">
        <v>62</v>
      </c>
      <c r="E107" s="34" t="s">
        <v>62</v>
      </c>
      <c r="F107" s="86" t="s">
        <v>62</v>
      </c>
      <c r="G107" s="86" t="s">
        <v>62</v>
      </c>
      <c r="H107" s="34" t="s">
        <v>62</v>
      </c>
      <c r="I107" s="86" t="s">
        <v>62</v>
      </c>
      <c r="J107" s="86" t="s">
        <v>62</v>
      </c>
      <c r="K107" s="86" t="s">
        <v>62</v>
      </c>
      <c r="L107" s="63" t="s">
        <v>62</v>
      </c>
      <c r="M107" s="63" t="s">
        <v>62</v>
      </c>
      <c r="N107" s="85"/>
    </row>
    <row r="108" spans="1:14" s="24" customFormat="1" ht="19.5">
      <c r="A108" s="49" t="s">
        <v>105</v>
      </c>
      <c r="B108" s="101" t="s">
        <v>43</v>
      </c>
      <c r="C108" s="10"/>
      <c r="D108" s="19" t="s">
        <v>44</v>
      </c>
      <c r="E108" s="19" t="s">
        <v>44</v>
      </c>
      <c r="F108" s="19" t="s">
        <v>44</v>
      </c>
      <c r="G108" s="19" t="s">
        <v>44</v>
      </c>
      <c r="H108" s="19" t="s">
        <v>44</v>
      </c>
      <c r="I108" s="19" t="s">
        <v>44</v>
      </c>
      <c r="J108" s="19" t="s">
        <v>44</v>
      </c>
      <c r="K108" s="19" t="s">
        <v>44</v>
      </c>
      <c r="L108" s="62" t="s">
        <v>44</v>
      </c>
      <c r="M108" s="62" t="s">
        <v>44</v>
      </c>
      <c r="N108" s="85"/>
    </row>
    <row r="109" spans="1:14" s="24" customFormat="1" ht="16.5" customHeight="1">
      <c r="A109" s="49" t="s">
        <v>115</v>
      </c>
      <c r="B109" s="101" t="s">
        <v>45</v>
      </c>
      <c r="C109" s="43" t="s">
        <v>46</v>
      </c>
      <c r="D109" s="11">
        <f>'1'!D112</f>
        <v>7.8958707360861746</v>
      </c>
      <c r="E109" s="11">
        <f>E110/44.56</f>
        <v>2426.4679084380609</v>
      </c>
      <c r="F109" s="11">
        <f>'5'!D112</f>
        <v>37.400807899461398</v>
      </c>
      <c r="G109" s="11">
        <f>'6'!D112</f>
        <v>-11.574506283662476</v>
      </c>
      <c r="H109" s="11">
        <f>'7'!D112</f>
        <v>2.1566427289048473</v>
      </c>
      <c r="I109" s="11">
        <f>'8'!D112</f>
        <v>12.564183123877918</v>
      </c>
      <c r="J109" s="11">
        <f>'9'!D112</f>
        <v>33.651481149012568</v>
      </c>
      <c r="K109" s="11">
        <f>'10'!D112</f>
        <v>30.441427289048473</v>
      </c>
      <c r="L109" s="11">
        <f>'11'!D123</f>
        <v>-2.6170201088865475</v>
      </c>
      <c r="M109" s="11">
        <f>'44'!D112</f>
        <v>2669.633819241983</v>
      </c>
      <c r="N109" s="85">
        <f>SUM(D109:M109)</f>
        <v>5206.0206142138868</v>
      </c>
    </row>
    <row r="110" spans="1:14" s="24" customFormat="1" ht="19.5">
      <c r="A110" s="49" t="s">
        <v>116</v>
      </c>
      <c r="B110" s="101" t="s">
        <v>47</v>
      </c>
      <c r="C110" s="10" t="s">
        <v>11</v>
      </c>
      <c r="D110" s="11">
        <f>'1'!D113</f>
        <v>351.84</v>
      </c>
      <c r="E110" s="19">
        <f>'4'!D113</f>
        <v>108123.41</v>
      </c>
      <c r="F110" s="11">
        <f>'5'!D113</f>
        <v>1666.58</v>
      </c>
      <c r="G110" s="11">
        <f>'6'!D113</f>
        <v>-515.76</v>
      </c>
      <c r="H110" s="19">
        <f>'7'!D113</f>
        <v>96.1</v>
      </c>
      <c r="I110" s="19">
        <f>'8'!D113</f>
        <v>559.86</v>
      </c>
      <c r="J110" s="19">
        <f>'9'!D113</f>
        <v>1499.51</v>
      </c>
      <c r="K110" s="19">
        <f>'10'!D113</f>
        <v>1356.47</v>
      </c>
      <c r="L110" s="62">
        <f>'11'!D124</f>
        <v>-4768.42</v>
      </c>
      <c r="M110" s="62">
        <f>'44'!D113</f>
        <v>45784.22</v>
      </c>
      <c r="N110" s="85">
        <f>SUM(D110:M110)</f>
        <v>154153.81</v>
      </c>
    </row>
    <row r="111" spans="1:14" s="24" customFormat="1" ht="19.5">
      <c r="A111" s="52" t="s">
        <v>117</v>
      </c>
      <c r="B111" s="101" t="s">
        <v>48</v>
      </c>
      <c r="C111" s="10" t="s">
        <v>11</v>
      </c>
      <c r="D111" s="11">
        <f>'1'!D114</f>
        <v>10096.58</v>
      </c>
      <c r="E111" s="19">
        <f>'4'!D114</f>
        <v>105798.56</v>
      </c>
      <c r="F111" s="11">
        <f>'5'!D114</f>
        <v>2316.3200000000002</v>
      </c>
      <c r="G111" s="11">
        <f>'6'!D114</f>
        <v>792</v>
      </c>
      <c r="H111" s="19">
        <f>'7'!D114</f>
        <v>6748.32</v>
      </c>
      <c r="I111" s="11">
        <f>'8'!D114</f>
        <v>13727.17</v>
      </c>
      <c r="J111" s="11">
        <f>'9'!D114</f>
        <v>3753.96</v>
      </c>
      <c r="K111" s="11">
        <f>'10'!D114</f>
        <v>6496.26</v>
      </c>
      <c r="L111" s="61">
        <f>'11'!D125</f>
        <v>19173.93</v>
      </c>
      <c r="M111" s="61">
        <f>'44'!D114</f>
        <v>50586.01</v>
      </c>
      <c r="N111" s="85">
        <f t="shared" ref="N111:N115" si="49">SUM(D111:M111)</f>
        <v>219489.11000000002</v>
      </c>
    </row>
    <row r="112" spans="1:14" s="24" customFormat="1" ht="19.5">
      <c r="A112" s="52" t="s">
        <v>118</v>
      </c>
      <c r="B112" s="101" t="s">
        <v>49</v>
      </c>
      <c r="C112" s="10" t="s">
        <v>11</v>
      </c>
      <c r="D112" s="11">
        <f>'1'!D115</f>
        <v>8419.6200000000008</v>
      </c>
      <c r="E112" s="11">
        <f>'4'!D115</f>
        <v>10520.490000000005</v>
      </c>
      <c r="F112" s="11">
        <f>'5'!D115</f>
        <v>6090.67</v>
      </c>
      <c r="G112" s="11">
        <f>'6'!D115</f>
        <v>9441.01</v>
      </c>
      <c r="H112" s="11">
        <f>'7'!D115</f>
        <v>4383.84</v>
      </c>
      <c r="I112" s="11">
        <f>'8'!D115</f>
        <v>1386.6599999999999</v>
      </c>
      <c r="J112" s="11">
        <f>'9'!D115</f>
        <v>18109.219999999998</v>
      </c>
      <c r="K112" s="11">
        <f>'10'!D115</f>
        <v>2139.66</v>
      </c>
      <c r="L112" s="11">
        <f>'11'!D126</f>
        <v>2721.0899999999965</v>
      </c>
      <c r="M112" s="11">
        <f>'44'!D115</f>
        <v>1425.5899999999965</v>
      </c>
      <c r="N112" s="85">
        <f t="shared" si="49"/>
        <v>64637.850000000006</v>
      </c>
    </row>
    <row r="113" spans="1:14" s="24" customFormat="1" ht="19.5">
      <c r="A113" s="52" t="s">
        <v>119</v>
      </c>
      <c r="B113" s="101" t="s">
        <v>50</v>
      </c>
      <c r="C113" s="10" t="s">
        <v>11</v>
      </c>
      <c r="D113" s="11">
        <f>D110</f>
        <v>351.84</v>
      </c>
      <c r="E113" s="11">
        <f t="shared" ref="E113:L113" si="50">E110</f>
        <v>108123.41</v>
      </c>
      <c r="F113" s="11">
        <f t="shared" si="50"/>
        <v>1666.58</v>
      </c>
      <c r="G113" s="11">
        <f t="shared" si="50"/>
        <v>-515.76</v>
      </c>
      <c r="H113" s="11">
        <f t="shared" si="50"/>
        <v>96.1</v>
      </c>
      <c r="I113" s="11">
        <f t="shared" si="50"/>
        <v>559.86</v>
      </c>
      <c r="J113" s="11">
        <f t="shared" si="50"/>
        <v>1499.51</v>
      </c>
      <c r="K113" s="11">
        <f t="shared" si="50"/>
        <v>1356.47</v>
      </c>
      <c r="L113" s="11">
        <f t="shared" si="50"/>
        <v>-4768.42</v>
      </c>
      <c r="M113" s="11">
        <f t="shared" ref="M113" si="51">M110</f>
        <v>45784.22</v>
      </c>
      <c r="N113" s="85">
        <f t="shared" si="49"/>
        <v>154153.81</v>
      </c>
    </row>
    <row r="114" spans="1:14" s="24" customFormat="1" ht="19.5">
      <c r="A114" s="52" t="s">
        <v>120</v>
      </c>
      <c r="B114" s="101" t="s">
        <v>51</v>
      </c>
      <c r="C114" s="10" t="s">
        <v>11</v>
      </c>
      <c r="D114" s="11">
        <v>77.260000000000005</v>
      </c>
      <c r="E114" s="11">
        <f t="shared" ref="E114:L114" si="52">E111</f>
        <v>105798.56</v>
      </c>
      <c r="F114" s="11">
        <v>167.61</v>
      </c>
      <c r="G114" s="11">
        <v>88.46</v>
      </c>
      <c r="H114" s="11">
        <v>148.88</v>
      </c>
      <c r="I114" s="11">
        <v>155.93</v>
      </c>
      <c r="J114" s="11">
        <v>166.97</v>
      </c>
      <c r="K114" s="11">
        <v>146.28</v>
      </c>
      <c r="L114" s="11">
        <v>106.15</v>
      </c>
      <c r="M114" s="11">
        <f t="shared" ref="M114" si="53">M111</f>
        <v>50586.01</v>
      </c>
      <c r="N114" s="85">
        <f t="shared" si="49"/>
        <v>157442.10999999999</v>
      </c>
    </row>
    <row r="115" spans="1:14" s="24" customFormat="1" ht="19.5">
      <c r="A115" s="52" t="s">
        <v>121</v>
      </c>
      <c r="B115" s="101" t="s">
        <v>52</v>
      </c>
      <c r="C115" s="10" t="s">
        <v>11</v>
      </c>
      <c r="D115" s="11">
        <v>618.08000000000004</v>
      </c>
      <c r="E115" s="11">
        <f t="shared" ref="E115:J115" si="54">E112</f>
        <v>10520.490000000005</v>
      </c>
      <c r="F115" s="11">
        <v>1340.88</v>
      </c>
      <c r="G115" s="11">
        <v>707.68</v>
      </c>
      <c r="H115" s="11">
        <v>1191.04</v>
      </c>
      <c r="I115" s="11">
        <v>1247.44</v>
      </c>
      <c r="J115" s="11">
        <v>1335.76</v>
      </c>
      <c r="K115" s="11">
        <v>1170.24</v>
      </c>
      <c r="L115" s="11">
        <v>849.2</v>
      </c>
      <c r="M115" s="11">
        <f>'44'!D118</f>
        <v>12128.15</v>
      </c>
      <c r="N115" s="85">
        <f t="shared" si="49"/>
        <v>31108.960000000006</v>
      </c>
    </row>
    <row r="116" spans="1:14" s="24" customFormat="1" ht="24">
      <c r="A116" s="52" t="s">
        <v>122</v>
      </c>
      <c r="B116" s="101" t="s">
        <v>53</v>
      </c>
      <c r="C116" s="10" t="s">
        <v>11</v>
      </c>
      <c r="D116" s="11"/>
      <c r="E116" s="19"/>
      <c r="F116" s="11"/>
      <c r="G116" s="11"/>
      <c r="H116" s="19"/>
      <c r="I116" s="11"/>
      <c r="J116" s="11"/>
      <c r="K116" s="11"/>
      <c r="L116" s="61"/>
      <c r="M116" s="61"/>
      <c r="N116" s="85"/>
    </row>
    <row r="117" spans="1:14" s="44" customFormat="1" ht="19.5">
      <c r="A117" s="48" t="s">
        <v>123</v>
      </c>
      <c r="B117" s="94" t="s">
        <v>41</v>
      </c>
      <c r="C117" s="8"/>
      <c r="D117" s="86" t="s">
        <v>63</v>
      </c>
      <c r="E117" s="34" t="s">
        <v>63</v>
      </c>
      <c r="F117" s="86" t="s">
        <v>63</v>
      </c>
      <c r="G117" s="86" t="s">
        <v>63</v>
      </c>
      <c r="H117" s="34" t="s">
        <v>63</v>
      </c>
      <c r="I117" s="86" t="s">
        <v>63</v>
      </c>
      <c r="J117" s="86" t="s">
        <v>63</v>
      </c>
      <c r="K117" s="86" t="s">
        <v>63</v>
      </c>
      <c r="L117" s="63" t="s">
        <v>63</v>
      </c>
      <c r="M117" s="63" t="s">
        <v>63</v>
      </c>
      <c r="N117" s="85"/>
    </row>
    <row r="118" spans="1:14" s="24" customFormat="1" ht="19.5">
      <c r="A118" s="49" t="s">
        <v>124</v>
      </c>
      <c r="B118" s="101" t="s">
        <v>43</v>
      </c>
      <c r="C118" s="10"/>
      <c r="D118" s="19" t="s">
        <v>56</v>
      </c>
      <c r="E118" s="19" t="s">
        <v>56</v>
      </c>
      <c r="F118" s="19" t="s">
        <v>56</v>
      </c>
      <c r="G118" s="19" t="s">
        <v>56</v>
      </c>
      <c r="H118" s="19" t="s">
        <v>56</v>
      </c>
      <c r="I118" s="19" t="s">
        <v>56</v>
      </c>
      <c r="J118" s="19" t="s">
        <v>56</v>
      </c>
      <c r="K118" s="19" t="s">
        <v>56</v>
      </c>
      <c r="L118" s="62" t="s">
        <v>56</v>
      </c>
      <c r="M118" s="62" t="s">
        <v>56</v>
      </c>
      <c r="N118" s="85"/>
    </row>
    <row r="119" spans="1:14" s="24" customFormat="1" ht="15.75" customHeight="1">
      <c r="A119" s="49" t="s">
        <v>125</v>
      </c>
      <c r="B119" s="101" t="s">
        <v>45</v>
      </c>
      <c r="C119" s="43" t="s">
        <v>46</v>
      </c>
      <c r="D119" s="11">
        <f>'1'!D123</f>
        <v>0.51488261947413083</v>
      </c>
      <c r="E119" s="11">
        <f>E120/1822.08</f>
        <v>157.16745148401827</v>
      </c>
      <c r="F119" s="11">
        <f>'5'!D123</f>
        <v>2.4205413593256062</v>
      </c>
      <c r="G119" s="11">
        <f>'6'!D123</f>
        <v>-0.75913242009132431</v>
      </c>
      <c r="H119" s="11">
        <f>'7'!D123</f>
        <v>0.12992843343870741</v>
      </c>
      <c r="I119" s="11">
        <f>'8'!D123</f>
        <v>0.79910871092377944</v>
      </c>
      <c r="J119" s="11">
        <f>'9'!D123</f>
        <v>2.1775662978573935</v>
      </c>
      <c r="K119" s="11">
        <f>'10'!D123</f>
        <v>1.9697927643133122</v>
      </c>
      <c r="L119" s="11">
        <f>'11'!D123</f>
        <v>-2.6170201088865475</v>
      </c>
      <c r="M119" s="11">
        <f>'44'!D123</f>
        <v>175.85192208239957</v>
      </c>
      <c r="N119" s="85">
        <f>SUM(D119:M119)</f>
        <v>337.65504122277287</v>
      </c>
    </row>
    <row r="120" spans="1:14" s="24" customFormat="1" ht="19.5">
      <c r="A120" s="49" t="s">
        <v>126</v>
      </c>
      <c r="B120" s="101" t="s">
        <v>47</v>
      </c>
      <c r="C120" s="10" t="s">
        <v>11</v>
      </c>
      <c r="D120" s="11">
        <f>'1'!D124</f>
        <v>928.39</v>
      </c>
      <c r="E120" s="19">
        <f>'4'!D124</f>
        <v>286371.67</v>
      </c>
      <c r="F120" s="11">
        <f>'5'!D124</f>
        <v>4410.42</v>
      </c>
      <c r="G120" s="11">
        <f>'6'!D124</f>
        <v>-1383.2</v>
      </c>
      <c r="H120" s="19">
        <f>'7'!D124</f>
        <v>236.74</v>
      </c>
      <c r="I120" s="19">
        <f>'8'!D124</f>
        <v>1456.04</v>
      </c>
      <c r="J120" s="19">
        <f>'9'!D124</f>
        <v>3967.7</v>
      </c>
      <c r="K120" s="19">
        <f>'10'!D124</f>
        <v>3589.12</v>
      </c>
      <c r="L120" s="62">
        <f>'11'!D124</f>
        <v>-4768.42</v>
      </c>
      <c r="M120" s="62">
        <f>'44'!D124</f>
        <v>367242.12</v>
      </c>
      <c r="N120" s="85">
        <f t="shared" ref="N120:N125" si="55">SUM(D120:M120)</f>
        <v>662050.57999999996</v>
      </c>
    </row>
    <row r="121" spans="1:14" s="24" customFormat="1" ht="19.5">
      <c r="A121" s="52" t="s">
        <v>127</v>
      </c>
      <c r="B121" s="101" t="s">
        <v>48</v>
      </c>
      <c r="C121" s="10" t="s">
        <v>11</v>
      </c>
      <c r="D121" s="11">
        <f>'1'!D125</f>
        <v>27222.36</v>
      </c>
      <c r="E121" s="19">
        <f>'4'!D125</f>
        <v>280054.38</v>
      </c>
      <c r="F121" s="11">
        <f>'5'!D125</f>
        <v>8879.49</v>
      </c>
      <c r="G121" s="11">
        <f>'6'!D125</f>
        <v>2253.6999999999998</v>
      </c>
      <c r="H121" s="19">
        <f>'7'!D125</f>
        <v>20172.59</v>
      </c>
      <c r="I121" s="11">
        <f>'8'!D125</f>
        <v>41345.94</v>
      </c>
      <c r="J121" s="11">
        <f>'9'!D125</f>
        <v>13698.62</v>
      </c>
      <c r="K121" s="11">
        <f>'10'!D125</f>
        <v>23173.42</v>
      </c>
      <c r="L121" s="61">
        <f>'11'!D125</f>
        <v>19173.93</v>
      </c>
      <c r="M121" s="61">
        <f>'44'!D125</f>
        <v>436704.71</v>
      </c>
      <c r="N121" s="85">
        <f t="shared" si="55"/>
        <v>872679.14</v>
      </c>
    </row>
    <row r="122" spans="1:14" s="24" customFormat="1" ht="19.5">
      <c r="A122" s="52" t="s">
        <v>128</v>
      </c>
      <c r="B122" s="101" t="s">
        <v>49</v>
      </c>
      <c r="C122" s="10" t="s">
        <v>11</v>
      </c>
      <c r="D122" s="11">
        <f>'1'!D126</f>
        <v>23265.010000000002</v>
      </c>
      <c r="E122" s="11">
        <f>'4'!D126</f>
        <v>31385.76999999996</v>
      </c>
      <c r="F122" s="11">
        <f>'5'!D126</f>
        <v>35880.81</v>
      </c>
      <c r="G122" s="11">
        <f>'6'!D126</f>
        <v>28769.129999999997</v>
      </c>
      <c r="H122" s="11">
        <f>'7'!D126</f>
        <v>37460.589999999997</v>
      </c>
      <c r="I122" s="11">
        <f>'8'!D126</f>
        <v>4198.3499999999985</v>
      </c>
      <c r="J122" s="11">
        <f>'9'!D126</f>
        <v>81647.12</v>
      </c>
      <c r="K122" s="11">
        <f>'10'!D126</f>
        <v>9215.6900000000023</v>
      </c>
      <c r="L122" s="11">
        <f>'11'!D126</f>
        <v>2721.0899999999965</v>
      </c>
      <c r="M122" s="11">
        <f>'44'!D126</f>
        <v>14498.709999999963</v>
      </c>
      <c r="N122" s="85">
        <f t="shared" si="55"/>
        <v>269042.2699999999</v>
      </c>
    </row>
    <row r="123" spans="1:14" s="24" customFormat="1" ht="19.5">
      <c r="A123" s="52" t="s">
        <v>129</v>
      </c>
      <c r="B123" s="101" t="s">
        <v>50</v>
      </c>
      <c r="C123" s="10" t="s">
        <v>11</v>
      </c>
      <c r="D123" s="11">
        <f>D120</f>
        <v>928.39</v>
      </c>
      <c r="E123" s="11">
        <f t="shared" ref="E123:L123" si="56">E120</f>
        <v>286371.67</v>
      </c>
      <c r="F123" s="11">
        <f t="shared" si="56"/>
        <v>4410.42</v>
      </c>
      <c r="G123" s="11">
        <f t="shared" si="56"/>
        <v>-1383.2</v>
      </c>
      <c r="H123" s="11">
        <f t="shared" si="56"/>
        <v>236.74</v>
      </c>
      <c r="I123" s="11">
        <f t="shared" si="56"/>
        <v>1456.04</v>
      </c>
      <c r="J123" s="11">
        <f t="shared" si="56"/>
        <v>3967.7</v>
      </c>
      <c r="K123" s="11">
        <f t="shared" si="56"/>
        <v>3589.12</v>
      </c>
      <c r="L123" s="11">
        <f t="shared" si="56"/>
        <v>-4768.42</v>
      </c>
      <c r="M123" s="11">
        <f t="shared" ref="M123" si="57">M120</f>
        <v>367242.12</v>
      </c>
      <c r="N123" s="85">
        <f t="shared" si="55"/>
        <v>662050.57999999996</v>
      </c>
    </row>
    <row r="124" spans="1:14" s="24" customFormat="1" ht="19.5">
      <c r="A124" s="52" t="s">
        <v>130</v>
      </c>
      <c r="B124" s="101" t="s">
        <v>51</v>
      </c>
      <c r="C124" s="10" t="s">
        <v>11</v>
      </c>
      <c r="D124" s="11">
        <v>203.58</v>
      </c>
      <c r="E124" s="11">
        <f>'4'!D128</f>
        <v>128411.65999999997</v>
      </c>
      <c r="F124" s="11">
        <v>441.47</v>
      </c>
      <c r="G124" s="11">
        <v>233.02</v>
      </c>
      <c r="H124" s="11">
        <v>392.12</v>
      </c>
      <c r="I124" s="11">
        <v>410.72</v>
      </c>
      <c r="J124" s="11">
        <v>439.86</v>
      </c>
      <c r="K124" s="11">
        <v>385.37</v>
      </c>
      <c r="L124" s="11">
        <v>279.70999999999998</v>
      </c>
      <c r="M124" s="11">
        <f t="shared" ref="M124" si="58">M121</f>
        <v>436704.71</v>
      </c>
      <c r="N124" s="85">
        <f t="shared" si="55"/>
        <v>567902.22</v>
      </c>
    </row>
    <row r="125" spans="1:14" s="24" customFormat="1" ht="19.5">
      <c r="A125" s="52" t="s">
        <v>131</v>
      </c>
      <c r="B125" s="101" t="s">
        <v>52</v>
      </c>
      <c r="C125" s="10" t="s">
        <v>11</v>
      </c>
      <c r="D125" s="11">
        <v>1628.64</v>
      </c>
      <c r="E125" s="11">
        <f>'4'!D129</f>
        <v>157960.01</v>
      </c>
      <c r="F125" s="11">
        <v>3531.76</v>
      </c>
      <c r="G125" s="11">
        <v>1864.16</v>
      </c>
      <c r="H125" s="11">
        <v>3136.96</v>
      </c>
      <c r="I125" s="11">
        <v>3285.76</v>
      </c>
      <c r="J125" s="11">
        <v>3518.88</v>
      </c>
      <c r="K125" s="11">
        <v>3082.96</v>
      </c>
      <c r="L125" s="11">
        <v>2237.6799999999998</v>
      </c>
      <c r="M125" s="11">
        <f>'44'!D129</f>
        <v>108624.52</v>
      </c>
      <c r="N125" s="85">
        <f t="shared" si="55"/>
        <v>288871.33</v>
      </c>
    </row>
    <row r="126" spans="1:14" s="24" customFormat="1" ht="24">
      <c r="A126" s="52" t="s">
        <v>132</v>
      </c>
      <c r="B126" s="101" t="s">
        <v>53</v>
      </c>
      <c r="C126" s="10" t="s">
        <v>11</v>
      </c>
      <c r="D126" s="11"/>
      <c r="E126" s="19"/>
      <c r="F126" s="11"/>
      <c r="G126" s="11"/>
      <c r="H126" s="19"/>
      <c r="I126" s="11"/>
      <c r="J126" s="11"/>
      <c r="K126" s="11"/>
      <c r="L126" s="61"/>
      <c r="M126" s="61"/>
      <c r="N126" s="85"/>
    </row>
    <row r="127" spans="1:14" s="24" customFormat="1" ht="19.5">
      <c r="A127" s="48" t="s">
        <v>133</v>
      </c>
      <c r="B127" s="94" t="s">
        <v>41</v>
      </c>
      <c r="C127" s="8"/>
      <c r="D127" s="34" t="s">
        <v>55</v>
      </c>
      <c r="E127" s="34" t="s">
        <v>55</v>
      </c>
      <c r="F127" s="34" t="s">
        <v>55</v>
      </c>
      <c r="G127" s="34" t="s">
        <v>55</v>
      </c>
      <c r="H127" s="34" t="s">
        <v>55</v>
      </c>
      <c r="I127" s="34" t="s">
        <v>55</v>
      </c>
      <c r="J127" s="34" t="s">
        <v>55</v>
      </c>
      <c r="K127" s="34" t="s">
        <v>55</v>
      </c>
      <c r="L127" s="60" t="s">
        <v>55</v>
      </c>
      <c r="M127" s="60" t="s">
        <v>55</v>
      </c>
      <c r="N127" s="85"/>
    </row>
    <row r="128" spans="1:14" s="24" customFormat="1" ht="19.5">
      <c r="A128" s="49" t="s">
        <v>134</v>
      </c>
      <c r="B128" s="101" t="s">
        <v>43</v>
      </c>
      <c r="C128" s="10"/>
      <c r="D128" s="19" t="s">
        <v>56</v>
      </c>
      <c r="E128" s="19" t="s">
        <v>56</v>
      </c>
      <c r="F128" s="19" t="s">
        <v>56</v>
      </c>
      <c r="G128" s="19" t="s">
        <v>56</v>
      </c>
      <c r="H128" s="19" t="s">
        <v>56</v>
      </c>
      <c r="I128" s="19" t="s">
        <v>56</v>
      </c>
      <c r="J128" s="19" t="s">
        <v>56</v>
      </c>
      <c r="K128" s="19" t="s">
        <v>56</v>
      </c>
      <c r="L128" s="62" t="s">
        <v>56</v>
      </c>
      <c r="M128" s="62" t="s">
        <v>56</v>
      </c>
      <c r="N128" s="85"/>
    </row>
    <row r="129" spans="1:14" s="24" customFormat="1" ht="18.75" customHeight="1">
      <c r="A129" s="49" t="s">
        <v>135</v>
      </c>
      <c r="B129" s="101" t="s">
        <v>45</v>
      </c>
      <c r="C129" s="43" t="s">
        <v>46</v>
      </c>
      <c r="D129" s="11">
        <f>'1'!D134</f>
        <v>0</v>
      </c>
      <c r="E129" s="11">
        <f>E130/1822.08</f>
        <v>562.22401870389888</v>
      </c>
      <c r="F129" s="11">
        <f>'5'!D134</f>
        <v>0</v>
      </c>
      <c r="G129" s="11">
        <f>'6'!D134</f>
        <v>2.8385142255005269E-2</v>
      </c>
      <c r="H129" s="11">
        <f>'7'!D134</f>
        <v>0</v>
      </c>
      <c r="I129" s="11">
        <f>'8'!D134</f>
        <v>0</v>
      </c>
      <c r="J129" s="11">
        <f>'9'!D134</f>
        <v>0</v>
      </c>
      <c r="K129" s="11">
        <f>'10'!D134</f>
        <v>0</v>
      </c>
      <c r="L129" s="11">
        <f>'11'!D134</f>
        <v>0</v>
      </c>
      <c r="M129" s="11">
        <f>'44'!D134</f>
        <v>436.22059415043384</v>
      </c>
      <c r="N129" s="85">
        <f>SUM(D129:M129)</f>
        <v>998.47299799658776</v>
      </c>
    </row>
    <row r="130" spans="1:14" s="24" customFormat="1" ht="19.5">
      <c r="A130" s="49" t="s">
        <v>136</v>
      </c>
      <c r="B130" s="101" t="s">
        <v>47</v>
      </c>
      <c r="C130" s="10" t="s">
        <v>11</v>
      </c>
      <c r="D130" s="11">
        <f>'1'!D135</f>
        <v>0</v>
      </c>
      <c r="E130" s="19">
        <f>'4'!D135</f>
        <v>1024417.14</v>
      </c>
      <c r="F130" s="11">
        <f>'5'!D135</f>
        <v>0</v>
      </c>
      <c r="G130" s="11">
        <f>'6'!D135</f>
        <v>51.72</v>
      </c>
      <c r="H130" s="19">
        <f>'7'!D135</f>
        <v>0</v>
      </c>
      <c r="I130" s="19">
        <f>'8'!D135</f>
        <v>0</v>
      </c>
      <c r="J130" s="19">
        <f>'9'!D135</f>
        <v>0</v>
      </c>
      <c r="K130" s="19">
        <f>'10'!D135</f>
        <v>0</v>
      </c>
      <c r="L130" s="62">
        <f>'11'!D135</f>
        <v>0</v>
      </c>
      <c r="M130" s="62">
        <f>'44'!D135</f>
        <v>910985.64</v>
      </c>
      <c r="N130" s="85">
        <f t="shared" ref="N130:N135" si="59">SUM(D130:M130)</f>
        <v>1935454.5</v>
      </c>
    </row>
    <row r="131" spans="1:14" s="24" customFormat="1" ht="19.5">
      <c r="A131" s="52" t="s">
        <v>137</v>
      </c>
      <c r="B131" s="101" t="s">
        <v>48</v>
      </c>
      <c r="C131" s="10" t="s">
        <v>11</v>
      </c>
      <c r="D131" s="11">
        <f>'1'!D136</f>
        <v>34671.31</v>
      </c>
      <c r="E131" s="19">
        <f>'4'!D136</f>
        <v>1008952.33</v>
      </c>
      <c r="F131" s="11">
        <f>'5'!D136</f>
        <v>28569.07</v>
      </c>
      <c r="G131" s="11">
        <f>'6'!D136</f>
        <v>21001.18</v>
      </c>
      <c r="H131" s="19">
        <f>'7'!D136</f>
        <v>51734.31</v>
      </c>
      <c r="I131" s="19">
        <f>'8'!D136</f>
        <v>69266.66</v>
      </c>
      <c r="J131" s="19">
        <f>'9'!D136</f>
        <v>28177.01</v>
      </c>
      <c r="K131" s="19">
        <f>'10'!D136</f>
        <v>45141.67</v>
      </c>
      <c r="L131" s="62">
        <f>'11'!D136</f>
        <v>67365.740000000005</v>
      </c>
      <c r="M131" s="62">
        <f>'44'!D136</f>
        <v>886391.55</v>
      </c>
      <c r="N131" s="85">
        <f t="shared" si="59"/>
        <v>2241270.83</v>
      </c>
    </row>
    <row r="132" spans="1:14" s="24" customFormat="1" ht="19.5">
      <c r="A132" s="52" t="s">
        <v>138</v>
      </c>
      <c r="B132" s="101" t="s">
        <v>49</v>
      </c>
      <c r="C132" s="10" t="s">
        <v>11</v>
      </c>
      <c r="D132" s="11">
        <f>D130-D131</f>
        <v>-34671.31</v>
      </c>
      <c r="E132" s="11">
        <f>'4'!D137</f>
        <v>75908.260000000126</v>
      </c>
      <c r="F132" s="11">
        <f>'5'!D137</f>
        <v>31344.370000000003</v>
      </c>
      <c r="G132" s="11">
        <f>'6'!D137</f>
        <v>57899.140000000007</v>
      </c>
      <c r="H132" s="11">
        <f>'7'!D137</f>
        <v>28962.960000000006</v>
      </c>
      <c r="I132" s="11">
        <f>'8'!D137</f>
        <v>24741.62999999999</v>
      </c>
      <c r="J132" s="11">
        <f>'9'!D137</f>
        <v>38908.61</v>
      </c>
      <c r="K132" s="11">
        <f>'10'!D137</f>
        <v>15719.970000000001</v>
      </c>
      <c r="L132" s="11">
        <f>'11'!D137</f>
        <v>-2031.5200000000041</v>
      </c>
      <c r="M132" s="11">
        <f>'44'!D137</f>
        <v>132328.79999999993</v>
      </c>
      <c r="N132" s="85">
        <f t="shared" si="59"/>
        <v>369110.91000000009</v>
      </c>
    </row>
    <row r="133" spans="1:14" s="24" customFormat="1" ht="19.5">
      <c r="A133" s="52" t="s">
        <v>139</v>
      </c>
      <c r="B133" s="101" t="s">
        <v>50</v>
      </c>
      <c r="C133" s="10" t="s">
        <v>11</v>
      </c>
      <c r="D133" s="11">
        <f>D130</f>
        <v>0</v>
      </c>
      <c r="E133" s="11">
        <f>'4'!D138</f>
        <v>1502506.11</v>
      </c>
      <c r="F133" s="11">
        <f t="shared" ref="E133:L133" si="60">F130</f>
        <v>0</v>
      </c>
      <c r="G133" s="11">
        <f t="shared" si="60"/>
        <v>51.72</v>
      </c>
      <c r="H133" s="11">
        <f t="shared" si="60"/>
        <v>0</v>
      </c>
      <c r="I133" s="11">
        <f t="shared" si="60"/>
        <v>0</v>
      </c>
      <c r="J133" s="11">
        <f t="shared" si="60"/>
        <v>0</v>
      </c>
      <c r="K133" s="11">
        <f t="shared" si="60"/>
        <v>0</v>
      </c>
      <c r="L133" s="11">
        <f t="shared" si="60"/>
        <v>0</v>
      </c>
      <c r="M133" s="11">
        <f t="shared" ref="M133" si="61">M130</f>
        <v>910985.64</v>
      </c>
      <c r="N133" s="85">
        <f t="shared" si="59"/>
        <v>2413543.4700000002</v>
      </c>
    </row>
    <row r="134" spans="1:14" s="24" customFormat="1" ht="19.5">
      <c r="A134" s="52" t="s">
        <v>140</v>
      </c>
      <c r="B134" s="101" t="s">
        <v>51</v>
      </c>
      <c r="C134" s="10" t="s">
        <v>11</v>
      </c>
      <c r="D134" s="11">
        <f>D131</f>
        <v>34671.31</v>
      </c>
      <c r="E134" s="11">
        <f>'4'!D139</f>
        <v>1245937.79</v>
      </c>
      <c r="F134" s="11">
        <f t="shared" ref="E134:L134" si="62">F131</f>
        <v>28569.07</v>
      </c>
      <c r="G134" s="11">
        <f t="shared" si="62"/>
        <v>21001.18</v>
      </c>
      <c r="H134" s="11">
        <f t="shared" si="62"/>
        <v>51734.31</v>
      </c>
      <c r="I134" s="11">
        <f t="shared" si="62"/>
        <v>69266.66</v>
      </c>
      <c r="J134" s="11">
        <f t="shared" si="62"/>
        <v>28177.01</v>
      </c>
      <c r="K134" s="11">
        <f t="shared" si="62"/>
        <v>45141.67</v>
      </c>
      <c r="L134" s="11">
        <f t="shared" si="62"/>
        <v>67365.740000000005</v>
      </c>
      <c r="M134" s="11">
        <f t="shared" ref="M134" si="63">M131</f>
        <v>886391.55</v>
      </c>
      <c r="N134" s="85">
        <f t="shared" si="59"/>
        <v>2478256.29</v>
      </c>
    </row>
    <row r="135" spans="1:14" s="24" customFormat="1" ht="19.5">
      <c r="A135" s="52" t="s">
        <v>141</v>
      </c>
      <c r="B135" s="101" t="s">
        <v>52</v>
      </c>
      <c r="C135" s="10" t="s">
        <v>11</v>
      </c>
      <c r="D135" s="11">
        <f>'1'!D140</f>
        <v>75575.7</v>
      </c>
      <c r="E135" s="11">
        <f>'4'!D140</f>
        <v>256568.32000000001</v>
      </c>
      <c r="F135" s="11">
        <f t="shared" ref="E135:J135" si="64">F132</f>
        <v>31344.370000000003</v>
      </c>
      <c r="G135" s="11">
        <f t="shared" si="64"/>
        <v>57899.140000000007</v>
      </c>
      <c r="H135" s="11">
        <f t="shared" si="64"/>
        <v>28962.960000000006</v>
      </c>
      <c r="I135" s="11">
        <f t="shared" si="64"/>
        <v>24741.62999999999</v>
      </c>
      <c r="J135" s="11">
        <f t="shared" si="64"/>
        <v>38908.61</v>
      </c>
      <c r="K135" s="11">
        <f>K132</f>
        <v>15719.970000000001</v>
      </c>
      <c r="L135" s="11">
        <f>L132</f>
        <v>-2031.5200000000041</v>
      </c>
      <c r="M135" s="11">
        <f>'44'!D140</f>
        <v>307496.08</v>
      </c>
      <c r="N135" s="85">
        <f t="shared" si="59"/>
        <v>835185.26</v>
      </c>
    </row>
    <row r="136" spans="1:14" s="24" customFormat="1" ht="24">
      <c r="A136" s="52" t="s">
        <v>142</v>
      </c>
      <c r="B136" s="101" t="s">
        <v>53</v>
      </c>
      <c r="C136" s="10" t="s">
        <v>11</v>
      </c>
      <c r="D136" s="11">
        <v>0</v>
      </c>
      <c r="E136" s="19">
        <v>0</v>
      </c>
      <c r="F136" s="11">
        <v>0</v>
      </c>
      <c r="G136" s="11">
        <v>0</v>
      </c>
      <c r="H136" s="19">
        <v>0</v>
      </c>
      <c r="I136" s="11">
        <v>0</v>
      </c>
      <c r="J136" s="11">
        <v>0</v>
      </c>
      <c r="K136" s="11">
        <v>0</v>
      </c>
      <c r="L136" s="61">
        <v>0</v>
      </c>
      <c r="M136" s="61">
        <v>0</v>
      </c>
      <c r="N136" s="85"/>
    </row>
    <row r="137" spans="1:14" s="24" customFormat="1" ht="19.5">
      <c r="A137" s="48" t="s">
        <v>143</v>
      </c>
      <c r="B137" s="94" t="s">
        <v>41</v>
      </c>
      <c r="C137" s="8"/>
      <c r="D137" s="34" t="s">
        <v>57</v>
      </c>
      <c r="E137" s="34" t="s">
        <v>57</v>
      </c>
      <c r="F137" s="34" t="s">
        <v>57</v>
      </c>
      <c r="G137" s="34" t="s">
        <v>57</v>
      </c>
      <c r="H137" s="34" t="s">
        <v>57</v>
      </c>
      <c r="I137" s="34" t="s">
        <v>57</v>
      </c>
      <c r="J137" s="34" t="s">
        <v>57</v>
      </c>
      <c r="K137" s="34" t="s">
        <v>57</v>
      </c>
      <c r="L137" s="60" t="s">
        <v>57</v>
      </c>
      <c r="M137" s="60" t="s">
        <v>57</v>
      </c>
      <c r="N137" s="85"/>
    </row>
    <row r="138" spans="1:14" s="24" customFormat="1" ht="19.5">
      <c r="A138" s="49" t="s">
        <v>144</v>
      </c>
      <c r="B138" s="101" t="s">
        <v>43</v>
      </c>
      <c r="C138" s="10"/>
      <c r="D138" s="19" t="s">
        <v>58</v>
      </c>
      <c r="E138" s="19" t="s">
        <v>58</v>
      </c>
      <c r="F138" s="19" t="s">
        <v>58</v>
      </c>
      <c r="G138" s="19" t="s">
        <v>58</v>
      </c>
      <c r="H138" s="19" t="s">
        <v>58</v>
      </c>
      <c r="I138" s="19" t="s">
        <v>58</v>
      </c>
      <c r="J138" s="19" t="s">
        <v>58</v>
      </c>
      <c r="K138" s="19" t="s">
        <v>58</v>
      </c>
      <c r="L138" s="62" t="s">
        <v>58</v>
      </c>
      <c r="M138" s="62" t="s">
        <v>58</v>
      </c>
      <c r="N138" s="85"/>
    </row>
    <row r="139" spans="1:14" s="24" customFormat="1" ht="19.5">
      <c r="A139" s="49" t="s">
        <v>145</v>
      </c>
      <c r="B139" s="101" t="s">
        <v>45</v>
      </c>
      <c r="C139" s="43" t="s">
        <v>46</v>
      </c>
      <c r="D139" s="11">
        <f>'1'!D145</f>
        <v>27798.036649214657</v>
      </c>
      <c r="E139" s="11">
        <f>E140/5.73</f>
        <v>81796.809773123896</v>
      </c>
      <c r="F139" s="11">
        <f>'5'!D145</f>
        <v>49428.661431064567</v>
      </c>
      <c r="G139" s="11">
        <f>'6'!D145</f>
        <v>48991.636998254799</v>
      </c>
      <c r="H139" s="11">
        <f>'7'!D145</f>
        <v>75741.191972076791</v>
      </c>
      <c r="I139" s="11">
        <f>'8'!D145</f>
        <v>64476.883071553217</v>
      </c>
      <c r="J139" s="11">
        <f>'9'!D145</f>
        <v>71358.916230366493</v>
      </c>
      <c r="K139" s="11">
        <f>'10'!D145</f>
        <v>66890.961605584642</v>
      </c>
      <c r="L139" s="11">
        <f>'11'!D145</f>
        <v>50089.167539267008</v>
      </c>
      <c r="M139" s="11">
        <f>'44'!D145</f>
        <v>70687.916230366493</v>
      </c>
      <c r="N139" s="85">
        <f>SUM(D139:M139)</f>
        <v>607260.18150087248</v>
      </c>
    </row>
    <row r="140" spans="1:14" s="24" customFormat="1" ht="19.5">
      <c r="A140" s="49" t="s">
        <v>146</v>
      </c>
      <c r="B140" s="101" t="s">
        <v>47</v>
      </c>
      <c r="C140" s="10" t="s">
        <v>11</v>
      </c>
      <c r="D140" s="11">
        <f>'1'!D146</f>
        <v>159282.75</v>
      </c>
      <c r="E140" s="19">
        <f>'4'!D146</f>
        <v>468695.72</v>
      </c>
      <c r="F140" s="11">
        <f>'5'!D146</f>
        <v>283226.23</v>
      </c>
      <c r="G140" s="11">
        <f>'6'!D146</f>
        <v>280722.08</v>
      </c>
      <c r="H140" s="19">
        <f>'7'!D146</f>
        <v>433997.03</v>
      </c>
      <c r="I140" s="19">
        <f>'8'!D146</f>
        <v>369452.54</v>
      </c>
      <c r="J140" s="19">
        <f>'9'!D146</f>
        <v>408886.59</v>
      </c>
      <c r="K140" s="19">
        <f>'10'!D146</f>
        <v>383285.21</v>
      </c>
      <c r="L140" s="62">
        <f>'11'!D146</f>
        <v>287010.93</v>
      </c>
      <c r="M140" s="62">
        <f>'44'!D146</f>
        <v>405041.76</v>
      </c>
      <c r="N140" s="85">
        <f t="shared" ref="N140:N145" si="65">SUM(D140:M140)</f>
        <v>3479600.84</v>
      </c>
    </row>
    <row r="141" spans="1:14" s="24" customFormat="1" ht="19.5">
      <c r="A141" s="52" t="s">
        <v>147</v>
      </c>
      <c r="B141" s="101" t="s">
        <v>48</v>
      </c>
      <c r="C141" s="10" t="s">
        <v>11</v>
      </c>
      <c r="D141" s="11">
        <f>'1'!D147</f>
        <v>135307.04</v>
      </c>
      <c r="E141" s="19">
        <f>'4'!D147</f>
        <v>464642.89</v>
      </c>
      <c r="F141" s="11">
        <f>'5'!D147</f>
        <v>262418.31</v>
      </c>
      <c r="G141" s="11">
        <f>'6'!D147</f>
        <v>277547.64</v>
      </c>
      <c r="H141" s="19">
        <f>'7'!D147</f>
        <v>377059.35</v>
      </c>
      <c r="I141" s="19">
        <f>'8'!D147</f>
        <v>384203.39</v>
      </c>
      <c r="J141" s="19">
        <f>'9'!D147</f>
        <v>393048.41</v>
      </c>
      <c r="K141" s="19">
        <f>'10'!D147</f>
        <v>378770.17</v>
      </c>
      <c r="L141" s="62">
        <f>'11'!D147</f>
        <v>294727.86</v>
      </c>
      <c r="M141" s="62">
        <f>'44'!D147</f>
        <v>434595.99</v>
      </c>
      <c r="N141" s="85">
        <f t="shared" si="65"/>
        <v>3402321.05</v>
      </c>
    </row>
    <row r="142" spans="1:14" s="24" customFormat="1" ht="19.5">
      <c r="A142" s="52" t="s">
        <v>148</v>
      </c>
      <c r="B142" s="101" t="s">
        <v>49</v>
      </c>
      <c r="C142" s="10" t="s">
        <v>11</v>
      </c>
      <c r="D142" s="11">
        <f>'1'!D148</f>
        <v>61327.899999999994</v>
      </c>
      <c r="E142" s="11">
        <f>'4'!D148</f>
        <v>23494.449999999953</v>
      </c>
      <c r="F142" s="11">
        <f>'5'!D148</f>
        <v>44374.69</v>
      </c>
      <c r="G142" s="11">
        <f>'6'!D148</f>
        <v>38204.380000000005</v>
      </c>
      <c r="H142" s="11">
        <f>'7'!D148</f>
        <v>82834.530000000028</v>
      </c>
      <c r="I142" s="11">
        <f>'8'!D148</f>
        <v>28639.109999999986</v>
      </c>
      <c r="J142" s="11">
        <f>'9'!D148</f>
        <v>102234.28000000009</v>
      </c>
      <c r="K142" s="11">
        <f>'10'!D148</f>
        <v>26468.910000000033</v>
      </c>
      <c r="L142" s="11">
        <f>'11'!D148</f>
        <v>24106.010000000009</v>
      </c>
      <c r="M142" s="11">
        <f>'44'!D148</f>
        <v>21415.989999999991</v>
      </c>
      <c r="N142" s="85">
        <f>SUM(D142:M142)</f>
        <v>453100.25000000006</v>
      </c>
    </row>
    <row r="143" spans="1:14" s="24" customFormat="1" ht="19.5">
      <c r="A143" s="52" t="s">
        <v>149</v>
      </c>
      <c r="B143" s="101" t="s">
        <v>50</v>
      </c>
      <c r="C143" s="10" t="s">
        <v>11</v>
      </c>
      <c r="D143" s="11">
        <f>D140</f>
        <v>159282.75</v>
      </c>
      <c r="E143" s="11">
        <f t="shared" ref="E143:L143" si="66">E140</f>
        <v>468695.72</v>
      </c>
      <c r="F143" s="11">
        <f t="shared" si="66"/>
        <v>283226.23</v>
      </c>
      <c r="G143" s="11">
        <f t="shared" si="66"/>
        <v>280722.08</v>
      </c>
      <c r="H143" s="11">
        <f t="shared" si="66"/>
        <v>433997.03</v>
      </c>
      <c r="I143" s="11">
        <f t="shared" si="66"/>
        <v>369452.54</v>
      </c>
      <c r="J143" s="11">
        <f t="shared" si="66"/>
        <v>408886.59</v>
      </c>
      <c r="K143" s="11">
        <f t="shared" si="66"/>
        <v>383285.21</v>
      </c>
      <c r="L143" s="11">
        <f t="shared" si="66"/>
        <v>287010.93</v>
      </c>
      <c r="M143" s="11">
        <f t="shared" ref="M143" si="67">M140</f>
        <v>405041.76</v>
      </c>
      <c r="N143" s="85">
        <f t="shared" si="65"/>
        <v>3479600.84</v>
      </c>
    </row>
    <row r="144" spans="1:14" s="24" customFormat="1" ht="19.5">
      <c r="A144" s="52" t="s">
        <v>150</v>
      </c>
      <c r="B144" s="101" t="s">
        <v>51</v>
      </c>
      <c r="C144" s="10" t="s">
        <v>11</v>
      </c>
      <c r="D144" s="11">
        <f>'1'!D150</f>
        <v>135307.04</v>
      </c>
      <c r="E144" s="11">
        <f t="shared" ref="E144:L144" si="68">E141</f>
        <v>464642.89</v>
      </c>
      <c r="F144" s="11">
        <f t="shared" si="68"/>
        <v>262418.31</v>
      </c>
      <c r="G144" s="11">
        <f t="shared" si="68"/>
        <v>277547.64</v>
      </c>
      <c r="H144" s="11">
        <f t="shared" si="68"/>
        <v>377059.35</v>
      </c>
      <c r="I144" s="11">
        <f t="shared" si="68"/>
        <v>384203.39</v>
      </c>
      <c r="J144" s="11">
        <f t="shared" si="68"/>
        <v>393048.41</v>
      </c>
      <c r="K144" s="11">
        <f t="shared" si="68"/>
        <v>378770.17</v>
      </c>
      <c r="L144" s="11">
        <f t="shared" si="68"/>
        <v>294727.86</v>
      </c>
      <c r="M144" s="11">
        <f t="shared" ref="M144" si="69">M141</f>
        <v>434595.99</v>
      </c>
      <c r="N144" s="85">
        <f t="shared" si="65"/>
        <v>3402321.05</v>
      </c>
    </row>
    <row r="145" spans="1:14" s="24" customFormat="1" ht="19.5">
      <c r="A145" s="52" t="s">
        <v>151</v>
      </c>
      <c r="B145" s="101" t="s">
        <v>52</v>
      </c>
      <c r="C145" s="10" t="s">
        <v>11</v>
      </c>
      <c r="D145" s="11">
        <f>'1'!D151</f>
        <v>12686.22</v>
      </c>
      <c r="E145" s="11">
        <f>'4'!D151</f>
        <v>55048.11</v>
      </c>
      <c r="F145" s="11">
        <f t="shared" ref="E145:J145" si="70">F142</f>
        <v>44374.69</v>
      </c>
      <c r="G145" s="11">
        <f t="shared" si="70"/>
        <v>38204.380000000005</v>
      </c>
      <c r="H145" s="11">
        <f t="shared" si="70"/>
        <v>82834.530000000028</v>
      </c>
      <c r="I145" s="11">
        <f t="shared" si="70"/>
        <v>28639.109999999986</v>
      </c>
      <c r="J145" s="11">
        <f t="shared" si="70"/>
        <v>102234.28000000009</v>
      </c>
      <c r="K145" s="11">
        <f>K142</f>
        <v>26468.910000000033</v>
      </c>
      <c r="L145" s="11">
        <f>L142</f>
        <v>24106.010000000009</v>
      </c>
      <c r="M145" s="11">
        <f>'44'!D151</f>
        <v>37420.910000000003</v>
      </c>
      <c r="N145" s="85">
        <f t="shared" si="65"/>
        <v>452017.15000000014</v>
      </c>
    </row>
    <row r="146" spans="1:14" s="24" customFormat="1" ht="24">
      <c r="A146" s="52" t="s">
        <v>152</v>
      </c>
      <c r="B146" s="101" t="s">
        <v>53</v>
      </c>
      <c r="C146" s="10" t="s">
        <v>11</v>
      </c>
      <c r="D146" s="11">
        <v>0</v>
      </c>
      <c r="E146" s="19">
        <v>0</v>
      </c>
      <c r="F146" s="11">
        <v>0</v>
      </c>
      <c r="G146" s="11">
        <v>0</v>
      </c>
      <c r="H146" s="19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85"/>
    </row>
    <row r="147" spans="1:14" s="24" customFormat="1" ht="19.5">
      <c r="A147" s="48" t="s">
        <v>153</v>
      </c>
      <c r="B147" s="94" t="s">
        <v>41</v>
      </c>
      <c r="C147" s="8"/>
      <c r="D147" s="34" t="s">
        <v>59</v>
      </c>
      <c r="E147" s="34" t="s">
        <v>59</v>
      </c>
      <c r="F147" s="34" t="s">
        <v>59</v>
      </c>
      <c r="G147" s="34" t="s">
        <v>59</v>
      </c>
      <c r="H147" s="34" t="s">
        <v>59</v>
      </c>
      <c r="I147" s="34" t="s">
        <v>59</v>
      </c>
      <c r="J147" s="34" t="s">
        <v>59</v>
      </c>
      <c r="K147" s="34" t="s">
        <v>59</v>
      </c>
      <c r="L147" s="60" t="s">
        <v>59</v>
      </c>
      <c r="M147" s="60" t="s">
        <v>59</v>
      </c>
      <c r="N147" s="85"/>
    </row>
    <row r="148" spans="1:14" s="24" customFormat="1" ht="19.5">
      <c r="A148" s="49" t="s">
        <v>154</v>
      </c>
      <c r="B148" s="101" t="s">
        <v>43</v>
      </c>
      <c r="C148" s="10"/>
      <c r="D148" s="19" t="s">
        <v>44</v>
      </c>
      <c r="E148" s="19" t="s">
        <v>44</v>
      </c>
      <c r="F148" s="19" t="s">
        <v>44</v>
      </c>
      <c r="G148" s="19" t="s">
        <v>44</v>
      </c>
      <c r="H148" s="19" t="s">
        <v>44</v>
      </c>
      <c r="I148" s="19" t="s">
        <v>44</v>
      </c>
      <c r="J148" s="19" t="s">
        <v>44</v>
      </c>
      <c r="K148" s="19" t="s">
        <v>44</v>
      </c>
      <c r="L148" s="62" t="s">
        <v>44</v>
      </c>
      <c r="M148" s="62" t="s">
        <v>44</v>
      </c>
      <c r="N148" s="85"/>
    </row>
    <row r="149" spans="1:14" s="24" customFormat="1" ht="19.5">
      <c r="A149" s="49" t="s">
        <v>155</v>
      </c>
      <c r="B149" s="101" t="s">
        <v>45</v>
      </c>
      <c r="C149" s="43" t="s">
        <v>46</v>
      </c>
      <c r="D149" s="11">
        <f>'1'!D156</f>
        <v>543.49847560975616</v>
      </c>
      <c r="E149" s="11">
        <f t="shared" ref="E149" si="71">E150/58.55</f>
        <v>1673.1822374039284</v>
      </c>
      <c r="F149" s="11">
        <f>'5'!D156</f>
        <v>908.4076923076924</v>
      </c>
      <c r="G149" s="11">
        <f>'6'!D156</f>
        <v>1062.6498520710061</v>
      </c>
      <c r="H149" s="11">
        <f>'7'!D156</f>
        <v>1234.0147928994083</v>
      </c>
      <c r="I149" s="11">
        <f>'8'!D156</f>
        <v>1251.6528106508877</v>
      </c>
      <c r="J149" s="11">
        <f>'9'!D156</f>
        <v>1266.4298816568048</v>
      </c>
      <c r="K149" s="11">
        <f>'10'!D156</f>
        <v>1086.8713017751479</v>
      </c>
      <c r="L149" s="11">
        <f>'11'!D156</f>
        <v>833.15147928994088</v>
      </c>
      <c r="M149" s="11">
        <f>'44'!D156</f>
        <v>1485.0403846153847</v>
      </c>
      <c r="N149" s="85">
        <f>SUM(D149:M149)</f>
        <v>11344.898908279956</v>
      </c>
    </row>
    <row r="150" spans="1:14" s="24" customFormat="1" ht="19.5">
      <c r="A150" s="49" t="s">
        <v>156</v>
      </c>
      <c r="B150" s="101" t="s">
        <v>47</v>
      </c>
      <c r="C150" s="10" t="s">
        <v>11</v>
      </c>
      <c r="D150" s="11">
        <f>'1'!D157</f>
        <v>35653.5</v>
      </c>
      <c r="E150" s="19">
        <f>'4'!D157</f>
        <v>97964.82</v>
      </c>
      <c r="F150" s="19">
        <f>'5'!D157</f>
        <v>61408.36</v>
      </c>
      <c r="G150" s="19">
        <f>'6'!D157</f>
        <v>71835.13</v>
      </c>
      <c r="H150" s="19">
        <f>'7'!D157</f>
        <v>83419.399999999994</v>
      </c>
      <c r="I150" s="19">
        <f>'8'!D157</f>
        <v>84611.73</v>
      </c>
      <c r="J150" s="19">
        <f>'9'!D157</f>
        <v>85610.66</v>
      </c>
      <c r="K150" s="19">
        <f>'10'!D157</f>
        <v>73472.5</v>
      </c>
      <c r="L150" s="62">
        <f>'11'!D157</f>
        <v>56321.04</v>
      </c>
      <c r="M150" s="62">
        <f>'44'!D157</f>
        <v>100388.73</v>
      </c>
      <c r="N150" s="85">
        <f t="shared" ref="N150:N155" si="72">SUM(D150:M150)</f>
        <v>750685.87</v>
      </c>
    </row>
    <row r="151" spans="1:14" s="24" customFormat="1" ht="19.5">
      <c r="A151" s="52" t="s">
        <v>157</v>
      </c>
      <c r="B151" s="101" t="s">
        <v>48</v>
      </c>
      <c r="C151" s="10" t="s">
        <v>11</v>
      </c>
      <c r="D151" s="11">
        <f>'1'!D158</f>
        <v>35151.86</v>
      </c>
      <c r="E151" s="19">
        <f>'4'!D158</f>
        <v>98381.33</v>
      </c>
      <c r="F151" s="19">
        <f>'5'!D158</f>
        <v>58858.95</v>
      </c>
      <c r="G151" s="19">
        <f>'6'!D158</f>
        <v>71689.66</v>
      </c>
      <c r="H151" s="19">
        <f>'7'!D158</f>
        <v>78632.78</v>
      </c>
      <c r="I151" s="19">
        <f>'8'!D158</f>
        <v>91701.19</v>
      </c>
      <c r="J151" s="19">
        <f>'9'!D158</f>
        <v>77258.39</v>
      </c>
      <c r="K151" s="19">
        <f>'10'!D158</f>
        <v>75610.259999999995</v>
      </c>
      <c r="L151" s="62">
        <f>'11'!D158</f>
        <v>60962.53</v>
      </c>
      <c r="M151" s="62">
        <f>'44'!D158</f>
        <v>108357.3</v>
      </c>
      <c r="N151" s="85">
        <f t="shared" si="72"/>
        <v>756604.25000000012</v>
      </c>
    </row>
    <row r="152" spans="1:14" s="24" customFormat="1" ht="19.5">
      <c r="A152" s="52" t="s">
        <v>158</v>
      </c>
      <c r="B152" s="101" t="s">
        <v>49</v>
      </c>
      <c r="C152" s="10" t="s">
        <v>11</v>
      </c>
      <c r="D152" s="11">
        <f>'1'!D159</f>
        <v>11806.519999999997</v>
      </c>
      <c r="E152" s="11">
        <f>'4'!D159</f>
        <v>5036.5400000000081</v>
      </c>
      <c r="F152" s="11">
        <f>'5'!D159</f>
        <v>11917.11</v>
      </c>
      <c r="G152" s="11">
        <f>'6'!D159</f>
        <v>15710.270000000004</v>
      </c>
      <c r="H152" s="11">
        <f>'7'!D159</f>
        <v>19784.819999999992</v>
      </c>
      <c r="I152" s="11">
        <f>'8'!D159</f>
        <v>5265.9099999999889</v>
      </c>
      <c r="J152" s="11">
        <f>'9'!D159</f>
        <v>22852.490000000005</v>
      </c>
      <c r="K152" s="11">
        <f>'10'!D159</f>
        <v>5642.6699999999983</v>
      </c>
      <c r="L152" s="11">
        <f>'11'!D159</f>
        <v>2516.9599999999991</v>
      </c>
      <c r="M152" s="11">
        <f>'44'!D159</f>
        <v>8587.64</v>
      </c>
      <c r="N152" s="85">
        <f t="shared" si="72"/>
        <v>109120.92999999998</v>
      </c>
    </row>
    <row r="153" spans="1:14" s="24" customFormat="1" ht="19.5">
      <c r="A153" s="52" t="s">
        <v>159</v>
      </c>
      <c r="B153" s="101" t="s">
        <v>50</v>
      </c>
      <c r="C153" s="10" t="s">
        <v>11</v>
      </c>
      <c r="D153" s="11">
        <f>D150</f>
        <v>35653.5</v>
      </c>
      <c r="E153" s="11">
        <f t="shared" ref="E153:L153" si="73">E150</f>
        <v>97964.82</v>
      </c>
      <c r="F153" s="11">
        <f t="shared" si="73"/>
        <v>61408.36</v>
      </c>
      <c r="G153" s="11">
        <f t="shared" si="73"/>
        <v>71835.13</v>
      </c>
      <c r="H153" s="11">
        <f t="shared" si="73"/>
        <v>83419.399999999994</v>
      </c>
      <c r="I153" s="11">
        <f t="shared" si="73"/>
        <v>84611.73</v>
      </c>
      <c r="J153" s="11">
        <f t="shared" si="73"/>
        <v>85610.66</v>
      </c>
      <c r="K153" s="11">
        <f t="shared" si="73"/>
        <v>73472.5</v>
      </c>
      <c r="L153" s="11">
        <f t="shared" si="73"/>
        <v>56321.04</v>
      </c>
      <c r="M153" s="11">
        <f t="shared" ref="M153" si="74">M150</f>
        <v>100388.73</v>
      </c>
      <c r="N153" s="85">
        <f t="shared" si="72"/>
        <v>750685.87</v>
      </c>
    </row>
    <row r="154" spans="1:14" s="24" customFormat="1" ht="19.5">
      <c r="A154" s="52" t="s">
        <v>160</v>
      </c>
      <c r="B154" s="101" t="s">
        <v>51</v>
      </c>
      <c r="C154" s="10" t="s">
        <v>11</v>
      </c>
      <c r="D154" s="11">
        <f>D151</f>
        <v>35151.86</v>
      </c>
      <c r="E154" s="11">
        <f t="shared" ref="E154:L154" si="75">E151</f>
        <v>98381.33</v>
      </c>
      <c r="F154" s="11">
        <f t="shared" si="75"/>
        <v>58858.95</v>
      </c>
      <c r="G154" s="11">
        <f t="shared" si="75"/>
        <v>71689.66</v>
      </c>
      <c r="H154" s="11">
        <f t="shared" si="75"/>
        <v>78632.78</v>
      </c>
      <c r="I154" s="11">
        <f t="shared" si="75"/>
        <v>91701.19</v>
      </c>
      <c r="J154" s="11">
        <f t="shared" si="75"/>
        <v>77258.39</v>
      </c>
      <c r="K154" s="11">
        <f t="shared" si="75"/>
        <v>75610.259999999995</v>
      </c>
      <c r="L154" s="11">
        <f t="shared" si="75"/>
        <v>60962.53</v>
      </c>
      <c r="M154" s="11">
        <f t="shared" ref="M154" si="76">M151</f>
        <v>108357.3</v>
      </c>
      <c r="N154" s="85">
        <f t="shared" si="72"/>
        <v>756604.25000000012</v>
      </c>
    </row>
    <row r="155" spans="1:14" s="24" customFormat="1" ht="19.5">
      <c r="A155" s="52" t="s">
        <v>161</v>
      </c>
      <c r="B155" s="101" t="s">
        <v>52</v>
      </c>
      <c r="C155" s="10" t="s">
        <v>11</v>
      </c>
      <c r="D155" s="11">
        <f>D152</f>
        <v>11806.519999999997</v>
      </c>
      <c r="E155" s="11">
        <v>0</v>
      </c>
      <c r="F155" s="11">
        <f t="shared" ref="E155:J155" si="77">F152</f>
        <v>11917.11</v>
      </c>
      <c r="G155" s="11">
        <f t="shared" si="77"/>
        <v>15710.270000000004</v>
      </c>
      <c r="H155" s="11">
        <f t="shared" si="77"/>
        <v>19784.819999999992</v>
      </c>
      <c r="I155" s="11">
        <f t="shared" si="77"/>
        <v>5265.9099999999889</v>
      </c>
      <c r="J155" s="11">
        <f t="shared" si="77"/>
        <v>22852.490000000005</v>
      </c>
      <c r="K155" s="11">
        <f>K152</f>
        <v>5642.6699999999983</v>
      </c>
      <c r="L155" s="11">
        <f>L152</f>
        <v>2516.9599999999991</v>
      </c>
      <c r="M155" s="11">
        <f>M152</f>
        <v>8587.64</v>
      </c>
      <c r="N155" s="85">
        <f t="shared" si="72"/>
        <v>104084.39</v>
      </c>
    </row>
    <row r="156" spans="1:14" s="24" customFormat="1" ht="24">
      <c r="A156" s="52" t="s">
        <v>162</v>
      </c>
      <c r="B156" s="101" t="s">
        <v>53</v>
      </c>
      <c r="C156" s="10" t="s">
        <v>11</v>
      </c>
      <c r="D156" s="11">
        <v>0</v>
      </c>
      <c r="E156" s="19">
        <v>0</v>
      </c>
      <c r="F156" s="11">
        <v>0</v>
      </c>
      <c r="G156" s="11">
        <v>0</v>
      </c>
      <c r="H156" s="19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85">
        <v>0</v>
      </c>
    </row>
    <row r="157" spans="1:14" s="24" customFormat="1" ht="27.75" customHeight="1">
      <c r="A157" s="188" t="s">
        <v>163</v>
      </c>
      <c r="B157" s="188"/>
      <c r="C157" s="45"/>
      <c r="D157" s="11"/>
      <c r="E157" s="34"/>
      <c r="F157" s="13"/>
      <c r="G157" s="13"/>
      <c r="H157" s="34"/>
      <c r="I157" s="13"/>
      <c r="J157" s="13"/>
      <c r="K157" s="13"/>
      <c r="L157" s="69"/>
      <c r="M157" s="69"/>
      <c r="N157" s="12"/>
    </row>
    <row r="158" spans="1:14" s="24" customFormat="1">
      <c r="A158" s="6">
        <v>47</v>
      </c>
      <c r="B158" s="104" t="s">
        <v>33</v>
      </c>
      <c r="C158" s="6" t="s">
        <v>34</v>
      </c>
      <c r="D158" s="11"/>
      <c r="E158" s="34"/>
      <c r="F158" s="13"/>
      <c r="G158" s="13"/>
      <c r="H158" s="34"/>
      <c r="I158" s="13"/>
      <c r="J158" s="13"/>
      <c r="K158" s="13"/>
      <c r="L158" s="69"/>
      <c r="M158" s="69"/>
      <c r="N158" s="12"/>
    </row>
    <row r="159" spans="1:14" s="24" customFormat="1">
      <c r="A159" s="6">
        <v>48</v>
      </c>
      <c r="B159" s="104" t="s">
        <v>35</v>
      </c>
      <c r="C159" s="6" t="s">
        <v>34</v>
      </c>
      <c r="D159" s="11"/>
      <c r="E159" s="34"/>
      <c r="F159" s="13"/>
      <c r="G159" s="13"/>
      <c r="H159" s="34"/>
      <c r="I159" s="13"/>
      <c r="J159" s="13"/>
      <c r="K159" s="13"/>
      <c r="L159" s="69"/>
      <c r="M159" s="69"/>
      <c r="N159" s="12"/>
    </row>
    <row r="160" spans="1:14" s="24" customFormat="1">
      <c r="A160" s="6">
        <v>49</v>
      </c>
      <c r="B160" s="104" t="s">
        <v>36</v>
      </c>
      <c r="C160" s="6" t="s">
        <v>37</v>
      </c>
      <c r="D160" s="11"/>
      <c r="E160" s="34"/>
      <c r="F160" s="13"/>
      <c r="G160" s="13"/>
      <c r="H160" s="34"/>
      <c r="I160" s="13"/>
      <c r="J160" s="13"/>
      <c r="K160" s="13"/>
      <c r="L160" s="69"/>
      <c r="M160" s="69"/>
      <c r="N160" s="12"/>
    </row>
    <row r="161" spans="1:14" s="24" customFormat="1">
      <c r="A161" s="6">
        <v>50</v>
      </c>
      <c r="B161" s="104" t="s">
        <v>38</v>
      </c>
      <c r="C161" s="6" t="s">
        <v>11</v>
      </c>
      <c r="D161" s="11">
        <v>0</v>
      </c>
      <c r="E161" s="34"/>
      <c r="F161" s="13"/>
      <c r="G161" s="13"/>
      <c r="H161" s="34"/>
      <c r="I161" s="13"/>
      <c r="J161" s="13"/>
      <c r="K161" s="13"/>
      <c r="L161" s="69"/>
      <c r="M161" s="69"/>
      <c r="N161" s="13">
        <v>0</v>
      </c>
    </row>
    <row r="162" spans="1:14" s="24" customFormat="1">
      <c r="A162" s="53"/>
      <c r="B162" s="105"/>
      <c r="C162" s="54"/>
      <c r="D162" s="55"/>
      <c r="E162" s="78"/>
      <c r="F162" s="56"/>
      <c r="G162" s="56"/>
      <c r="H162" s="78"/>
      <c r="I162" s="56"/>
      <c r="J162" s="56"/>
      <c r="K162" s="56"/>
      <c r="L162" s="70"/>
      <c r="M162" s="70"/>
      <c r="N162" s="29"/>
    </row>
    <row r="163" spans="1:14" s="24" customFormat="1">
      <c r="A163" s="53"/>
      <c r="B163" s="105"/>
      <c r="C163" s="54"/>
      <c r="D163" s="55"/>
      <c r="E163" s="78"/>
      <c r="F163" s="56"/>
      <c r="G163" s="56"/>
      <c r="H163" s="78"/>
      <c r="I163" s="56"/>
      <c r="J163" s="56"/>
      <c r="K163" s="56"/>
      <c r="L163" s="70"/>
      <c r="M163" s="70"/>
      <c r="N163" s="29"/>
    </row>
  </sheetData>
  <autoFilter ref="A3:N161"/>
  <mergeCells count="6">
    <mergeCell ref="A157:B157"/>
    <mergeCell ref="A1:B1"/>
    <mergeCell ref="A2:B2"/>
    <mergeCell ref="A50:B50"/>
    <mergeCell ref="A74:B74"/>
    <mergeCell ref="A86:B86"/>
  </mergeCells>
  <pageMargins left="0.11811023622047245" right="0.11811023622047245" top="0.55118110236220474" bottom="0.35433070866141736" header="0.31496062992125984" footer="0.31496062992125984"/>
  <pageSetup paperSize="9" scale="6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26"/>
  <sheetViews>
    <sheetView topLeftCell="A123" workbookViewId="0">
      <selection activeCell="F126" sqref="F126"/>
    </sheetView>
  </sheetViews>
  <sheetFormatPr defaultRowHeight="15"/>
  <cols>
    <col min="1" max="1" width="5.28515625" style="138" customWidth="1"/>
    <col min="2" max="2" width="63" style="17" customWidth="1"/>
    <col min="3" max="3" width="9.85546875" style="17" customWidth="1"/>
    <col min="4" max="4" width="16.5703125" style="57" customWidth="1"/>
  </cols>
  <sheetData>
    <row r="1" spans="1:4">
      <c r="A1" s="189" t="s">
        <v>0</v>
      </c>
      <c r="B1" s="189"/>
      <c r="C1" s="14"/>
    </row>
    <row r="2" spans="1:4" ht="30" customHeight="1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58" t="s">
        <v>3</v>
      </c>
    </row>
    <row r="4" spans="1:4">
      <c r="A4" s="5"/>
      <c r="B4" s="95"/>
      <c r="C4" s="5"/>
      <c r="D4" s="3" t="s">
        <v>173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1965.6</v>
      </c>
    </row>
    <row r="6" spans="1:4">
      <c r="A6" s="184" t="s">
        <v>268</v>
      </c>
      <c r="B6" s="96" t="s">
        <v>6</v>
      </c>
      <c r="C6" s="5" t="s">
        <v>5</v>
      </c>
      <c r="D6" s="58">
        <v>1965.6</v>
      </c>
    </row>
    <row r="7" spans="1:4">
      <c r="A7" s="185" t="s">
        <v>269</v>
      </c>
      <c r="B7" s="97" t="s">
        <v>7</v>
      </c>
      <c r="C7" s="18" t="s">
        <v>5</v>
      </c>
      <c r="D7" s="62"/>
    </row>
    <row r="8" spans="1:4">
      <c r="A8" s="184" t="s">
        <v>270</v>
      </c>
      <c r="B8" s="96" t="s">
        <v>8</v>
      </c>
      <c r="C8" s="5" t="s">
        <v>5</v>
      </c>
      <c r="D8" s="58"/>
    </row>
    <row r="9" spans="1:4">
      <c r="A9" s="184" t="s">
        <v>271</v>
      </c>
      <c r="B9" s="17" t="s">
        <v>9</v>
      </c>
      <c r="C9" s="5" t="s">
        <v>5</v>
      </c>
      <c r="D9" s="58"/>
    </row>
    <row r="10" spans="1:4">
      <c r="A10" s="184" t="s">
        <v>272</v>
      </c>
      <c r="B10" s="96" t="s">
        <v>10</v>
      </c>
      <c r="C10" s="5" t="s">
        <v>5</v>
      </c>
      <c r="D10" s="58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145415.08799999999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215351.136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299439.50399999996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660205.72799999989</v>
      </c>
    </row>
    <row r="15" spans="1:4">
      <c r="A15" s="184">
        <v>6</v>
      </c>
      <c r="B15" s="96" t="s">
        <v>12</v>
      </c>
      <c r="C15" s="5" t="s">
        <v>13</v>
      </c>
      <c r="D15" s="143">
        <v>27.99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12.694999999999999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58"/>
    </row>
    <row r="23" spans="1:4">
      <c r="A23" s="184">
        <v>14</v>
      </c>
      <c r="B23" s="140" t="s">
        <v>64</v>
      </c>
      <c r="C23" s="7" t="s">
        <v>11</v>
      </c>
      <c r="D23" s="59">
        <v>0</v>
      </c>
    </row>
    <row r="24" spans="1:4">
      <c r="A24" s="184">
        <v>15</v>
      </c>
      <c r="B24" s="140" t="s">
        <v>65</v>
      </c>
      <c r="C24" s="7" t="s">
        <v>11</v>
      </c>
      <c r="D24" s="59">
        <v>0</v>
      </c>
    </row>
    <row r="25" spans="1:4">
      <c r="A25" s="184">
        <v>16</v>
      </c>
      <c r="B25" s="178" t="s">
        <v>257</v>
      </c>
      <c r="C25" s="7" t="s">
        <v>11</v>
      </c>
      <c r="D25" s="85">
        <v>72884.87</v>
      </c>
    </row>
    <row r="26" spans="1:4">
      <c r="A26" s="184"/>
      <c r="B26" s="96" t="s">
        <v>180</v>
      </c>
      <c r="C26" s="5"/>
      <c r="D26" s="58"/>
    </row>
    <row r="27" spans="1:4">
      <c r="A27" s="184" t="s">
        <v>276</v>
      </c>
      <c r="B27" s="101" t="s">
        <v>179</v>
      </c>
      <c r="C27" s="10" t="s">
        <v>11</v>
      </c>
      <c r="D27" s="61">
        <v>72884.87</v>
      </c>
    </row>
    <row r="28" spans="1:4">
      <c r="A28" s="184" t="s">
        <v>277</v>
      </c>
      <c r="B28" s="101" t="s">
        <v>182</v>
      </c>
      <c r="C28" s="10" t="s">
        <v>11</v>
      </c>
      <c r="D28" s="61">
        <f>D27</f>
        <v>72884.87</v>
      </c>
    </row>
    <row r="29" spans="1:4">
      <c r="A29" s="184" t="s">
        <v>278</v>
      </c>
      <c r="B29" s="101" t="s">
        <v>177</v>
      </c>
      <c r="C29" s="10"/>
      <c r="D29" s="61"/>
    </row>
    <row r="30" spans="1:4">
      <c r="A30" s="184" t="s">
        <v>279</v>
      </c>
      <c r="B30" s="101" t="s">
        <v>178</v>
      </c>
      <c r="C30" s="10"/>
      <c r="D30" s="61"/>
    </row>
    <row r="31" spans="1:4" ht="24">
      <c r="A31" s="184" t="s">
        <v>280</v>
      </c>
      <c r="B31" s="100" t="s">
        <v>264</v>
      </c>
      <c r="C31" s="35" t="s">
        <v>11</v>
      </c>
      <c r="D31" s="34">
        <v>633997.43999999994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-1933598.2080000001</v>
      </c>
    </row>
    <row r="33" spans="1:4">
      <c r="A33" s="184" t="s">
        <v>282</v>
      </c>
      <c r="B33" s="101" t="s">
        <v>61</v>
      </c>
      <c r="C33" s="10" t="s">
        <v>11</v>
      </c>
      <c r="D33" s="11">
        <v>2422180.56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145415.08799999999</v>
      </c>
    </row>
    <row r="35" spans="1:4">
      <c r="A35" s="184" t="s">
        <v>284</v>
      </c>
      <c r="B35" s="180" t="s">
        <v>265</v>
      </c>
      <c r="C35" s="84" t="s">
        <v>11</v>
      </c>
      <c r="D35" s="34">
        <v>659486.82999999996</v>
      </c>
    </row>
    <row r="36" spans="1:4">
      <c r="A36" s="184" t="s">
        <v>285</v>
      </c>
      <c r="B36" s="97" t="s">
        <v>66</v>
      </c>
      <c r="C36" s="18" t="s">
        <v>11</v>
      </c>
      <c r="D36" s="62">
        <f>79439.56+522544.51</f>
        <v>601984.07000000007</v>
      </c>
    </row>
    <row r="37" spans="1:4">
      <c r="A37" s="184" t="s">
        <v>286</v>
      </c>
      <c r="B37" s="101" t="s">
        <v>67</v>
      </c>
      <c r="C37" s="10" t="s">
        <v>11</v>
      </c>
      <c r="D37" s="61">
        <v>0</v>
      </c>
    </row>
    <row r="38" spans="1:4">
      <c r="A38" s="184" t="s">
        <v>287</v>
      </c>
      <c r="B38" s="101" t="s">
        <v>20</v>
      </c>
      <c r="C38" s="10" t="s">
        <v>11</v>
      </c>
      <c r="D38" s="61">
        <v>0</v>
      </c>
    </row>
    <row r="39" spans="1:4">
      <c r="A39" s="184" t="s">
        <v>288</v>
      </c>
      <c r="B39" s="101" t="s">
        <v>21</v>
      </c>
      <c r="C39" s="10" t="s">
        <v>11</v>
      </c>
      <c r="D39" s="61">
        <v>0</v>
      </c>
    </row>
    <row r="40" spans="1:4">
      <c r="A40" s="184" t="s">
        <v>289</v>
      </c>
      <c r="B40" s="101" t="s">
        <v>22</v>
      </c>
      <c r="C40" s="10" t="s">
        <v>11</v>
      </c>
      <c r="D40" s="6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7">D35+D24</f>
        <v>659486.82999999996</v>
      </c>
    </row>
    <row r="42" spans="1:4">
      <c r="A42" s="184" t="s">
        <v>291</v>
      </c>
      <c r="B42" s="180" t="s">
        <v>266</v>
      </c>
      <c r="C42" s="84" t="s">
        <v>11</v>
      </c>
      <c r="D42" s="63"/>
    </row>
    <row r="43" spans="1:4">
      <c r="A43" s="184" t="s">
        <v>292</v>
      </c>
      <c r="B43" s="180" t="s">
        <v>267</v>
      </c>
      <c r="C43" s="84" t="s">
        <v>11</v>
      </c>
      <c r="D43" s="86"/>
    </row>
    <row r="44" spans="1:4">
      <c r="A44" s="184" t="s">
        <v>293</v>
      </c>
      <c r="B44" s="180" t="s">
        <v>261</v>
      </c>
      <c r="C44" s="84" t="s">
        <v>11</v>
      </c>
      <c r="D44" s="86">
        <f t="shared" ref="D44" si="8">D46-D47</f>
        <v>-2314177.48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101" t="s">
        <v>181</v>
      </c>
      <c r="C46" s="10" t="s">
        <v>11</v>
      </c>
      <c r="D46" s="61">
        <f>D27+D31-D35</f>
        <v>47395.479999999981</v>
      </c>
    </row>
    <row r="47" spans="1:4">
      <c r="A47" s="187" t="s">
        <v>295</v>
      </c>
      <c r="B47" s="101" t="s">
        <v>182</v>
      </c>
      <c r="C47" s="10" t="s">
        <v>11</v>
      </c>
      <c r="D47" s="61">
        <f t="shared" ref="D47" si="9">D31-D52-D58-D69</f>
        <v>2361572.96</v>
      </c>
    </row>
    <row r="48" spans="1:4">
      <c r="A48" s="187" t="s">
        <v>387</v>
      </c>
      <c r="B48" s="101" t="s">
        <v>187</v>
      </c>
      <c r="C48" s="10" t="s">
        <v>11</v>
      </c>
      <c r="D48" s="61">
        <f>D47</f>
        <v>2361572.96</v>
      </c>
    </row>
    <row r="49" spans="1:4">
      <c r="A49" s="187" t="s">
        <v>388</v>
      </c>
      <c r="B49" s="101" t="s">
        <v>178</v>
      </c>
      <c r="C49" s="10" t="s">
        <v>11</v>
      </c>
      <c r="D49" s="61"/>
    </row>
    <row r="50" spans="1:4" ht="39.75" customHeight="1">
      <c r="A50" s="7"/>
      <c r="B50" s="178"/>
      <c r="C50" s="139"/>
      <c r="D50" s="106">
        <f>D52+D58+D69</f>
        <v>-1727575.52</v>
      </c>
    </row>
    <row r="51" spans="1:4">
      <c r="A51" s="7">
        <v>23</v>
      </c>
      <c r="B51" s="140" t="s">
        <v>69</v>
      </c>
      <c r="C51" s="7"/>
      <c r="D51" s="59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0">D34</f>
        <v>145415.08799999999</v>
      </c>
    </row>
    <row r="53" spans="1:4" ht="24">
      <c r="A53" s="184" t="s">
        <v>297</v>
      </c>
      <c r="B53" s="96" t="s">
        <v>78</v>
      </c>
      <c r="C53" s="5"/>
      <c r="D53" s="59" t="s">
        <v>70</v>
      </c>
    </row>
    <row r="54" spans="1:4">
      <c r="A54" s="184" t="s">
        <v>298</v>
      </c>
      <c r="B54" s="96" t="s">
        <v>25</v>
      </c>
      <c r="C54" s="30"/>
      <c r="D54" s="64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1">D5</f>
        <v>1965.6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2">D52/D55/12</f>
        <v>6.165</v>
      </c>
    </row>
    <row r="57" spans="1:4">
      <c r="A57" s="186" t="s">
        <v>301</v>
      </c>
      <c r="B57" s="140" t="s">
        <v>69</v>
      </c>
      <c r="C57" s="7"/>
      <c r="D57" s="59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 t="shared" ref="D58" si="13">SUM(D59:D63)</f>
        <v>60607.6</v>
      </c>
    </row>
    <row r="59" spans="1:4">
      <c r="A59" s="184" t="s">
        <v>303</v>
      </c>
      <c r="B59" s="96" t="s">
        <v>29</v>
      </c>
      <c r="C59" s="1" t="s">
        <v>11</v>
      </c>
      <c r="D59" s="143"/>
    </row>
    <row r="60" spans="1:4">
      <c r="A60" s="184" t="s">
        <v>304</v>
      </c>
      <c r="B60" s="96" t="s">
        <v>30</v>
      </c>
      <c r="C60" s="1" t="s">
        <v>11</v>
      </c>
      <c r="D60" s="143">
        <v>60607.6</v>
      </c>
    </row>
    <row r="61" spans="1:4">
      <c r="A61" s="184" t="s">
        <v>305</v>
      </c>
      <c r="B61" s="96" t="s">
        <v>186</v>
      </c>
      <c r="C61" s="1" t="s">
        <v>11</v>
      </c>
      <c r="D61" s="143"/>
    </row>
    <row r="62" spans="1:4">
      <c r="A62" s="184" t="s">
        <v>306</v>
      </c>
      <c r="B62" s="96" t="s">
        <v>31</v>
      </c>
      <c r="C62" s="1" t="s">
        <v>11</v>
      </c>
      <c r="D62" s="143"/>
    </row>
    <row r="63" spans="1:4">
      <c r="A63" s="184" t="s">
        <v>307</v>
      </c>
      <c r="B63" s="96" t="s">
        <v>174</v>
      </c>
      <c r="C63" s="1" t="s">
        <v>11</v>
      </c>
      <c r="D63" s="143"/>
    </row>
    <row r="64" spans="1:4" ht="24">
      <c r="A64" s="184" t="s">
        <v>308</v>
      </c>
      <c r="B64" s="96" t="s">
        <v>78</v>
      </c>
      <c r="C64" s="1"/>
      <c r="D64" s="59" t="s">
        <v>74</v>
      </c>
    </row>
    <row r="65" spans="1:4">
      <c r="A65" s="184" t="s">
        <v>309</v>
      </c>
      <c r="B65" s="96" t="s">
        <v>25</v>
      </c>
      <c r="C65" s="30"/>
      <c r="D65" s="64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4">D5</f>
        <v>1965.6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5">D58/D66/12</f>
        <v>2.5695122778456114</v>
      </c>
    </row>
    <row r="68" spans="1:4">
      <c r="A68" s="186" t="s">
        <v>312</v>
      </c>
      <c r="B68" s="140" t="s">
        <v>69</v>
      </c>
      <c r="C68" s="7"/>
      <c r="D68" s="59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>D32</f>
        <v>-1933598.2080000001</v>
      </c>
    </row>
    <row r="70" spans="1:4" ht="24">
      <c r="A70" s="184" t="s">
        <v>314</v>
      </c>
      <c r="B70" s="96" t="s">
        <v>78</v>
      </c>
      <c r="C70" s="88"/>
      <c r="D70" s="59" t="s">
        <v>75</v>
      </c>
    </row>
    <row r="71" spans="1:4">
      <c r="A71" s="184" t="s">
        <v>315</v>
      </c>
      <c r="B71" s="96" t="s">
        <v>25</v>
      </c>
      <c r="C71" s="88"/>
      <c r="D71" s="64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6">D5</f>
        <v>1965.6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7">D69/D72/12</f>
        <v>-81.976589336589342</v>
      </c>
    </row>
    <row r="74" spans="1:4" ht="33" customHeight="1">
      <c r="A74" s="5"/>
      <c r="B74" s="178"/>
      <c r="C74" s="139"/>
      <c r="D74" s="58"/>
    </row>
    <row r="75" spans="1:4">
      <c r="A75" s="6">
        <v>27</v>
      </c>
      <c r="B75" s="102" t="s">
        <v>33</v>
      </c>
      <c r="C75" s="6" t="s">
        <v>34</v>
      </c>
      <c r="D75" s="65">
        <v>0</v>
      </c>
    </row>
    <row r="76" spans="1:4">
      <c r="A76" s="6">
        <v>28</v>
      </c>
      <c r="B76" s="102" t="s">
        <v>35</v>
      </c>
      <c r="C76" s="6" t="s">
        <v>34</v>
      </c>
      <c r="D76" s="58">
        <v>0</v>
      </c>
    </row>
    <row r="77" spans="1:4">
      <c r="A77" s="6">
        <v>29</v>
      </c>
      <c r="B77" s="102" t="s">
        <v>36</v>
      </c>
      <c r="C77" s="6" t="s">
        <v>37</v>
      </c>
      <c r="D77" s="58">
        <v>0</v>
      </c>
    </row>
    <row r="78" spans="1:4">
      <c r="A78" s="6">
        <v>30</v>
      </c>
      <c r="B78" s="102" t="s">
        <v>38</v>
      </c>
      <c r="C78" s="6" t="s">
        <v>11</v>
      </c>
      <c r="D78" s="58">
        <v>0</v>
      </c>
    </row>
    <row r="79" spans="1:4">
      <c r="A79" s="7"/>
      <c r="B79" s="140" t="s">
        <v>39</v>
      </c>
      <c r="C79" s="139"/>
      <c r="D79" s="58"/>
    </row>
    <row r="80" spans="1:4">
      <c r="A80" s="7">
        <v>31</v>
      </c>
      <c r="B80" s="140" t="s">
        <v>64</v>
      </c>
      <c r="C80" s="7" t="s">
        <v>11</v>
      </c>
      <c r="D80" s="59">
        <v>0</v>
      </c>
    </row>
    <row r="81" spans="1:4">
      <c r="A81" s="7">
        <v>32</v>
      </c>
      <c r="B81" s="140" t="s">
        <v>65</v>
      </c>
      <c r="C81" s="7" t="s">
        <v>11</v>
      </c>
      <c r="D81" s="59">
        <v>0</v>
      </c>
    </row>
    <row r="82" spans="1:4">
      <c r="A82" s="84">
        <v>33</v>
      </c>
      <c r="B82" s="180" t="s">
        <v>248</v>
      </c>
      <c r="C82" s="84" t="s">
        <v>11</v>
      </c>
      <c r="D82" s="63">
        <f>D89+D100+D111+D122+D133+D144+D155</f>
        <v>174277.75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8" t="s">
        <v>267</v>
      </c>
      <c r="C84" s="84" t="s">
        <v>11</v>
      </c>
      <c r="D84" s="63">
        <v>0</v>
      </c>
    </row>
    <row r="85" spans="1:4">
      <c r="A85" s="84">
        <v>36</v>
      </c>
      <c r="B85" s="180" t="s">
        <v>261</v>
      </c>
      <c r="C85" s="84" t="s">
        <v>11</v>
      </c>
      <c r="D85" s="86">
        <f>D93+D104+D115+D126+D137+D148+D159</f>
        <v>27499.129999999997</v>
      </c>
    </row>
    <row r="86" spans="1:4" ht="35.25" customHeight="1">
      <c r="A86" s="18"/>
      <c r="B86" s="180"/>
      <c r="C86" s="141"/>
      <c r="D86" s="61"/>
    </row>
    <row r="87" spans="1:4" ht="24">
      <c r="A87" s="84">
        <v>37</v>
      </c>
      <c r="B87" s="142" t="s">
        <v>41</v>
      </c>
      <c r="C87" s="141"/>
      <c r="D87" s="63" t="s">
        <v>42</v>
      </c>
    </row>
    <row r="88" spans="1:4">
      <c r="A88" s="10" t="s">
        <v>327</v>
      </c>
      <c r="B88" s="101" t="s">
        <v>43</v>
      </c>
      <c r="C88" s="31"/>
      <c r="D88" s="61" t="s">
        <v>44</v>
      </c>
    </row>
    <row r="89" spans="1:4" ht="20.25" customHeight="1">
      <c r="A89" s="10" t="s">
        <v>318</v>
      </c>
      <c r="B89" s="101" t="s">
        <v>262</v>
      </c>
      <c r="C89" s="10" t="s">
        <v>11</v>
      </c>
      <c r="D89" s="19">
        <v>13474.91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-29.264138240574503</v>
      </c>
    </row>
    <row r="91" spans="1:4">
      <c r="A91" s="10" t="s">
        <v>320</v>
      </c>
      <c r="B91" s="101" t="s">
        <v>47</v>
      </c>
      <c r="C91" s="10" t="s">
        <v>11</v>
      </c>
      <c r="D91" s="62">
        <v>-1304.01</v>
      </c>
    </row>
    <row r="92" spans="1:4">
      <c r="A92" s="10" t="s">
        <v>321</v>
      </c>
      <c r="B92" s="101" t="s">
        <v>48</v>
      </c>
      <c r="C92" s="10" t="s">
        <v>11</v>
      </c>
      <c r="D92" s="62">
        <v>13158.16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-987.26000000000022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18">D91</f>
        <v>-1304.01</v>
      </c>
    </row>
    <row r="95" spans="1:4">
      <c r="A95" s="10" t="s">
        <v>324</v>
      </c>
      <c r="B95" s="101" t="s">
        <v>51</v>
      </c>
      <c r="C95" s="10" t="s">
        <v>11</v>
      </c>
      <c r="D95" s="11">
        <v>106.15</v>
      </c>
    </row>
    <row r="96" spans="1:4">
      <c r="A96" s="10" t="s">
        <v>325</v>
      </c>
      <c r="B96" s="101" t="s">
        <v>52</v>
      </c>
      <c r="C96" s="10" t="s">
        <v>11</v>
      </c>
      <c r="D96" s="11">
        <v>849.2</v>
      </c>
    </row>
    <row r="97" spans="1:4" ht="24">
      <c r="A97" s="10" t="s">
        <v>326</v>
      </c>
      <c r="B97" s="101" t="s">
        <v>53</v>
      </c>
      <c r="C97" s="10" t="s">
        <v>11</v>
      </c>
      <c r="D97" s="61">
        <v>0</v>
      </c>
    </row>
    <row r="98" spans="1:4">
      <c r="A98" s="35">
        <v>38</v>
      </c>
      <c r="B98" s="142" t="s">
        <v>41</v>
      </c>
      <c r="C98" s="141"/>
      <c r="D98" s="60" t="s">
        <v>54</v>
      </c>
    </row>
    <row r="99" spans="1:4">
      <c r="A99" s="18" t="s">
        <v>328</v>
      </c>
      <c r="B99" s="101" t="s">
        <v>43</v>
      </c>
      <c r="C99" s="31"/>
      <c r="D99" s="61" t="s">
        <v>44</v>
      </c>
    </row>
    <row r="100" spans="1:4" ht="20.25" customHeight="1">
      <c r="A100" s="18" t="s">
        <v>329</v>
      </c>
      <c r="B100" s="101" t="s">
        <v>262</v>
      </c>
      <c r="C100" s="10" t="s">
        <v>11</v>
      </c>
      <c r="D100" s="19">
        <v>22802.81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-69.404529078744204</v>
      </c>
    </row>
    <row r="102" spans="1:4">
      <c r="A102" s="18" t="s">
        <v>331</v>
      </c>
      <c r="B102" s="101" t="s">
        <v>47</v>
      </c>
      <c r="C102" s="10" t="s">
        <v>11</v>
      </c>
      <c r="D102" s="62">
        <v>-2697.06</v>
      </c>
    </row>
    <row r="103" spans="1:4">
      <c r="A103" s="18" t="s">
        <v>332</v>
      </c>
      <c r="B103" s="101" t="s">
        <v>48</v>
      </c>
      <c r="C103" s="10" t="s">
        <v>11</v>
      </c>
      <c r="D103" s="62">
        <v>17486.830000000002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2618.9199999999983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19">D102</f>
        <v>-2697.06</v>
      </c>
    </row>
    <row r="106" spans="1:4">
      <c r="A106" s="18" t="s">
        <v>335</v>
      </c>
      <c r="B106" s="101" t="s">
        <v>51</v>
      </c>
      <c r="C106" s="10" t="s">
        <v>11</v>
      </c>
      <c r="D106" s="11">
        <v>184.97</v>
      </c>
    </row>
    <row r="107" spans="1:4">
      <c r="A107" s="18" t="s">
        <v>336</v>
      </c>
      <c r="B107" s="101" t="s">
        <v>52</v>
      </c>
      <c r="C107" s="10" t="s">
        <v>11</v>
      </c>
      <c r="D107" s="11">
        <v>1479.79</v>
      </c>
    </row>
    <row r="108" spans="1:4" ht="24">
      <c r="A108" s="18" t="s">
        <v>337</v>
      </c>
      <c r="B108" s="101" t="s">
        <v>53</v>
      </c>
      <c r="C108" s="10" t="s">
        <v>11</v>
      </c>
      <c r="D108" s="61">
        <v>0</v>
      </c>
    </row>
    <row r="109" spans="1:4">
      <c r="A109" s="84">
        <v>39</v>
      </c>
      <c r="B109" s="142" t="s">
        <v>41</v>
      </c>
      <c r="C109" s="84"/>
      <c r="D109" s="63" t="s">
        <v>62</v>
      </c>
    </row>
    <row r="110" spans="1:4">
      <c r="A110" s="10" t="s">
        <v>263</v>
      </c>
      <c r="B110" s="101" t="s">
        <v>43</v>
      </c>
      <c r="C110" s="10"/>
      <c r="D110" s="62" t="s">
        <v>44</v>
      </c>
    </row>
    <row r="111" spans="1:4" ht="20.25" customHeight="1">
      <c r="A111" s="18" t="s">
        <v>338</v>
      </c>
      <c r="B111" s="101" t="s">
        <v>262</v>
      </c>
      <c r="C111" s="10" t="s">
        <v>11</v>
      </c>
      <c r="D111" s="19">
        <v>7020.98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-40.129039497307005</v>
      </c>
    </row>
    <row r="113" spans="1:4">
      <c r="A113" s="10" t="s">
        <v>340</v>
      </c>
      <c r="B113" s="101" t="s">
        <v>47</v>
      </c>
      <c r="C113" s="10" t="s">
        <v>11</v>
      </c>
      <c r="D113" s="62">
        <v>-1788.15</v>
      </c>
    </row>
    <row r="114" spans="1:4">
      <c r="A114" s="18" t="s">
        <v>341</v>
      </c>
      <c r="B114" s="101" t="s">
        <v>48</v>
      </c>
      <c r="C114" s="10" t="s">
        <v>11</v>
      </c>
      <c r="D114" s="61">
        <v>6677.9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-1445.0699999999997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0">D113</f>
        <v>-1788.15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106.15</v>
      </c>
    </row>
    <row r="118" spans="1:4">
      <c r="A118" s="18" t="s">
        <v>346</v>
      </c>
      <c r="B118" s="101" t="s">
        <v>52</v>
      </c>
      <c r="C118" s="10" t="s">
        <v>11</v>
      </c>
      <c r="D118" s="11">
        <v>849.2</v>
      </c>
    </row>
    <row r="119" spans="1:4" ht="24">
      <c r="A119" s="18" t="s">
        <v>345</v>
      </c>
      <c r="B119" s="101" t="s">
        <v>53</v>
      </c>
      <c r="C119" s="10" t="s">
        <v>11</v>
      </c>
      <c r="D119" s="61"/>
    </row>
    <row r="120" spans="1:4">
      <c r="A120" s="84">
        <v>40</v>
      </c>
      <c r="B120" s="142" t="s">
        <v>41</v>
      </c>
      <c r="C120" s="84"/>
      <c r="D120" s="63" t="s">
        <v>63</v>
      </c>
    </row>
    <row r="121" spans="1:4">
      <c r="A121" s="10" t="s">
        <v>347</v>
      </c>
      <c r="B121" s="101" t="s">
        <v>43</v>
      </c>
      <c r="C121" s="10"/>
      <c r="D121" s="62" t="s">
        <v>56</v>
      </c>
    </row>
    <row r="122" spans="1:4" ht="20.25" customHeight="1">
      <c r="A122" s="18" t="s">
        <v>348</v>
      </c>
      <c r="B122" s="101" t="s">
        <v>262</v>
      </c>
      <c r="C122" s="10" t="s">
        <v>11</v>
      </c>
      <c r="D122" s="19">
        <v>26663.439999999999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-2.6170201088865475</v>
      </c>
    </row>
    <row r="124" spans="1:4">
      <c r="A124" s="10" t="s">
        <v>350</v>
      </c>
      <c r="B124" s="101" t="s">
        <v>47</v>
      </c>
      <c r="C124" s="10" t="s">
        <v>11</v>
      </c>
      <c r="D124" s="62">
        <v>-4768.42</v>
      </c>
    </row>
    <row r="125" spans="1:4">
      <c r="A125" s="18" t="s">
        <v>351</v>
      </c>
      <c r="B125" s="101" t="s">
        <v>48</v>
      </c>
      <c r="C125" s="10" t="s">
        <v>11</v>
      </c>
      <c r="D125" s="61">
        <v>19173.93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2721.0899999999965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1">D124</f>
        <v>-4768.42</v>
      </c>
    </row>
    <row r="128" spans="1:4">
      <c r="A128" s="18" t="s">
        <v>354</v>
      </c>
      <c r="B128" s="101" t="s">
        <v>51</v>
      </c>
      <c r="C128" s="10" t="s">
        <v>11</v>
      </c>
      <c r="D128" s="11">
        <v>279.70999999999998</v>
      </c>
    </row>
    <row r="129" spans="1:4">
      <c r="A129" s="18" t="s">
        <v>355</v>
      </c>
      <c r="B129" s="101" t="s">
        <v>52</v>
      </c>
      <c r="C129" s="10" t="s">
        <v>11</v>
      </c>
      <c r="D129" s="11">
        <v>2237.6799999999998</v>
      </c>
    </row>
    <row r="130" spans="1:4" ht="24">
      <c r="A130" s="18" t="s">
        <v>356</v>
      </c>
      <c r="B130" s="101" t="s">
        <v>53</v>
      </c>
      <c r="C130" s="10" t="s">
        <v>11</v>
      </c>
      <c r="D130" s="61"/>
    </row>
    <row r="131" spans="1:4">
      <c r="A131" s="84">
        <v>41</v>
      </c>
      <c r="B131" s="142" t="s">
        <v>41</v>
      </c>
      <c r="C131" s="84"/>
      <c r="D131" s="60" t="s">
        <v>55</v>
      </c>
    </row>
    <row r="132" spans="1:4">
      <c r="A132" s="10" t="s">
        <v>357</v>
      </c>
      <c r="B132" s="101" t="s">
        <v>43</v>
      </c>
      <c r="C132" s="10"/>
      <c r="D132" s="62" t="s">
        <v>56</v>
      </c>
    </row>
    <row r="133" spans="1:4" ht="20.25" customHeight="1">
      <c r="A133" s="18" t="s">
        <v>358</v>
      </c>
      <c r="B133" s="101" t="s">
        <v>262</v>
      </c>
      <c r="C133" s="10" t="s">
        <v>11</v>
      </c>
      <c r="D133" s="19">
        <v>65334.22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62">
        <v>0</v>
      </c>
    </row>
    <row r="136" spans="1:4">
      <c r="A136" s="18" t="s">
        <v>361</v>
      </c>
      <c r="B136" s="101" t="s">
        <v>48</v>
      </c>
      <c r="C136" s="10" t="s">
        <v>11</v>
      </c>
      <c r="D136" s="62">
        <v>67365.740000000005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-2031.5200000000041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2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2"/>
        <v>67365.740000000005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-2031.5200000000041</v>
      </c>
    </row>
    <row r="141" spans="1:4" ht="24">
      <c r="A141" s="18" t="s">
        <v>366</v>
      </c>
      <c r="B141" s="101" t="s">
        <v>53</v>
      </c>
      <c r="C141" s="10" t="s">
        <v>11</v>
      </c>
      <c r="D141" s="61">
        <v>0</v>
      </c>
    </row>
    <row r="142" spans="1:4">
      <c r="A142" s="84">
        <v>42</v>
      </c>
      <c r="B142" s="142" t="s">
        <v>41</v>
      </c>
      <c r="C142" s="84"/>
      <c r="D142" s="60" t="s">
        <v>57</v>
      </c>
    </row>
    <row r="143" spans="1:4">
      <c r="A143" s="10" t="s">
        <v>367</v>
      </c>
      <c r="B143" s="101" t="s">
        <v>43</v>
      </c>
      <c r="C143" s="10"/>
      <c r="D143" s="62" t="s">
        <v>58</v>
      </c>
    </row>
    <row r="144" spans="1:4" ht="20.25" customHeight="1">
      <c r="A144" s="18" t="s">
        <v>368</v>
      </c>
      <c r="B144" s="101" t="s">
        <v>262</v>
      </c>
      <c r="C144" s="10" t="s">
        <v>11</v>
      </c>
      <c r="D144" s="19">
        <v>31822.94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50089.167539267008</v>
      </c>
    </row>
    <row r="146" spans="1:4">
      <c r="A146" s="10" t="s">
        <v>370</v>
      </c>
      <c r="B146" s="101" t="s">
        <v>47</v>
      </c>
      <c r="C146" s="10" t="s">
        <v>11</v>
      </c>
      <c r="D146" s="62">
        <v>287010.93</v>
      </c>
    </row>
    <row r="147" spans="1:4">
      <c r="A147" s="18" t="s">
        <v>371</v>
      </c>
      <c r="B147" s="101" t="s">
        <v>48</v>
      </c>
      <c r="C147" s="10" t="s">
        <v>11</v>
      </c>
      <c r="D147" s="62">
        <v>294727.86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24106.010000000009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3">D146</f>
        <v>287010.93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3"/>
        <v>294727.86</v>
      </c>
    </row>
    <row r="151" spans="1:4">
      <c r="A151" s="18" t="s">
        <v>375</v>
      </c>
      <c r="B151" s="101" t="s">
        <v>52</v>
      </c>
      <c r="C151" s="10" t="s">
        <v>11</v>
      </c>
      <c r="D151" s="11">
        <f>D148</f>
        <v>24106.010000000009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60" t="s">
        <v>59</v>
      </c>
    </row>
    <row r="154" spans="1:4">
      <c r="A154" s="10" t="s">
        <v>377</v>
      </c>
      <c r="B154" s="101" t="s">
        <v>43</v>
      </c>
      <c r="C154" s="10"/>
      <c r="D154" s="62" t="s">
        <v>44</v>
      </c>
    </row>
    <row r="155" spans="1:4" ht="20.25" customHeight="1">
      <c r="A155" s="18" t="s">
        <v>378</v>
      </c>
      <c r="B155" s="101" t="s">
        <v>262</v>
      </c>
      <c r="C155" s="10" t="s">
        <v>11</v>
      </c>
      <c r="D155" s="19">
        <v>7158.45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833.15147928994088</v>
      </c>
    </row>
    <row r="157" spans="1:4">
      <c r="A157" s="10" t="s">
        <v>380</v>
      </c>
      <c r="B157" s="101" t="s">
        <v>47</v>
      </c>
      <c r="C157" s="10" t="s">
        <v>11</v>
      </c>
      <c r="D157" s="62">
        <v>56321.04</v>
      </c>
    </row>
    <row r="158" spans="1:4">
      <c r="A158" s="18" t="s">
        <v>381</v>
      </c>
      <c r="B158" s="101" t="s">
        <v>48</v>
      </c>
      <c r="C158" s="10" t="s">
        <v>11</v>
      </c>
      <c r="D158" s="62">
        <v>60962.53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2516.9599999999991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4">D157</f>
        <v>56321.04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4"/>
        <v>60962.53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2516.9599999999991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33.75" customHeight="1">
      <c r="A164" s="5"/>
      <c r="B164" s="177"/>
      <c r="C164" s="139"/>
      <c r="D164" s="69"/>
    </row>
    <row r="165" spans="1:4">
      <c r="A165" s="5">
        <v>44</v>
      </c>
      <c r="B165" s="104" t="s">
        <v>33</v>
      </c>
      <c r="C165" s="6" t="s">
        <v>34</v>
      </c>
      <c r="D165" s="69"/>
    </row>
    <row r="166" spans="1:4">
      <c r="A166" s="5">
        <v>45</v>
      </c>
      <c r="B166" s="104" t="s">
        <v>35</v>
      </c>
      <c r="C166" s="6" t="s">
        <v>34</v>
      </c>
      <c r="D166" s="69"/>
    </row>
    <row r="167" spans="1:4">
      <c r="A167" s="5">
        <v>46</v>
      </c>
      <c r="B167" s="104" t="s">
        <v>36</v>
      </c>
      <c r="C167" s="6" t="s">
        <v>37</v>
      </c>
      <c r="D167" s="69"/>
    </row>
    <row r="168" spans="1:4">
      <c r="A168" s="5">
        <v>47</v>
      </c>
      <c r="B168" s="104" t="s">
        <v>38</v>
      </c>
      <c r="C168" s="6" t="s">
        <v>11</v>
      </c>
      <c r="D168" s="69"/>
    </row>
    <row r="169" spans="1:4">
      <c r="A169" s="5"/>
      <c r="B169" s="105"/>
      <c r="C169" s="54"/>
      <c r="D169" s="70"/>
    </row>
    <row r="170" spans="1:4">
      <c r="A170" s="5"/>
      <c r="B170" s="105"/>
      <c r="C170" s="54"/>
      <c r="D170" s="70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46"/>
    </row>
    <row r="203" spans="1:1">
      <c r="A203" s="46"/>
    </row>
    <row r="204" spans="1:1">
      <c r="A204" s="10"/>
    </row>
    <row r="205" spans="1:1">
      <c r="A205" s="10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26"/>
  <sheetViews>
    <sheetView topLeftCell="A133" workbookViewId="0">
      <selection activeCell="D96" sqref="D96"/>
    </sheetView>
  </sheetViews>
  <sheetFormatPr defaultRowHeight="15"/>
  <cols>
    <col min="1" max="1" width="5" style="138" customWidth="1"/>
    <col min="2" max="2" width="63" style="17" customWidth="1"/>
    <col min="3" max="3" width="9.85546875" style="17" customWidth="1"/>
    <col min="4" max="4" width="16.5703125" style="57" customWidth="1"/>
    <col min="6" max="6" width="13" customWidth="1"/>
  </cols>
  <sheetData>
    <row r="1" spans="1:4">
      <c r="A1" s="189" t="s">
        <v>0</v>
      </c>
      <c r="B1" s="189"/>
      <c r="C1" s="14"/>
    </row>
    <row r="2" spans="1:4" ht="26.25" customHeight="1">
      <c r="A2" s="189" t="s">
        <v>256</v>
      </c>
      <c r="B2" s="189"/>
      <c r="C2" s="16"/>
    </row>
    <row r="3" spans="1:4" ht="22.5">
      <c r="A3" s="1" t="s">
        <v>1</v>
      </c>
      <c r="B3" s="95" t="s">
        <v>2</v>
      </c>
      <c r="C3" s="1"/>
      <c r="D3" s="58" t="s">
        <v>3</v>
      </c>
    </row>
    <row r="4" spans="1:4">
      <c r="A4" s="5"/>
      <c r="B4" s="95"/>
      <c r="C4" s="5"/>
      <c r="D4" s="3" t="s">
        <v>251</v>
      </c>
    </row>
    <row r="5" spans="1:4">
      <c r="A5" s="7">
        <v>1</v>
      </c>
      <c r="B5" s="140" t="s">
        <v>4</v>
      </c>
      <c r="C5" s="7" t="s">
        <v>5</v>
      </c>
      <c r="D5" s="85">
        <f>SUM(D6:D7)</f>
        <v>2522</v>
      </c>
    </row>
    <row r="6" spans="1:4">
      <c r="A6" s="184" t="s">
        <v>268</v>
      </c>
      <c r="B6" s="96" t="s">
        <v>6</v>
      </c>
      <c r="C6" s="5" t="s">
        <v>5</v>
      </c>
      <c r="D6" s="58">
        <v>2522</v>
      </c>
    </row>
    <row r="7" spans="1:4">
      <c r="A7" s="185" t="s">
        <v>269</v>
      </c>
      <c r="B7" s="97" t="s">
        <v>7</v>
      </c>
      <c r="C7" s="18" t="s">
        <v>5</v>
      </c>
      <c r="D7" s="62"/>
    </row>
    <row r="8" spans="1:4">
      <c r="A8" s="184" t="s">
        <v>270</v>
      </c>
      <c r="B8" s="96" t="s">
        <v>8</v>
      </c>
      <c r="C8" s="5" t="s">
        <v>5</v>
      </c>
      <c r="D8" s="58"/>
    </row>
    <row r="9" spans="1:4">
      <c r="A9" s="184" t="s">
        <v>271</v>
      </c>
      <c r="B9" s="17" t="s">
        <v>9</v>
      </c>
      <c r="C9" s="5" t="s">
        <v>5</v>
      </c>
      <c r="D9" s="58"/>
    </row>
    <row r="10" spans="1:4">
      <c r="A10" s="184" t="s">
        <v>272</v>
      </c>
      <c r="B10" s="96" t="s">
        <v>10</v>
      </c>
      <c r="C10" s="5" t="s">
        <v>5</v>
      </c>
      <c r="D10" s="58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0">D5*D16*12</f>
        <v>186577.56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1">D5*D17*12</f>
        <v>276310.32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2">D5*D18*12</f>
        <v>384201.48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3">SUM(D11:D13)</f>
        <v>847089.36</v>
      </c>
    </row>
    <row r="15" spans="1:4">
      <c r="A15" s="184">
        <v>6</v>
      </c>
      <c r="B15" s="96" t="s">
        <v>12</v>
      </c>
      <c r="C15" s="5" t="s">
        <v>13</v>
      </c>
      <c r="D15" s="143">
        <v>27.99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4">D15-D16-D17</f>
        <v>12.694999999999999</v>
      </c>
    </row>
    <row r="19" spans="1:4">
      <c r="A19" s="184">
        <v>10</v>
      </c>
      <c r="B19" s="96" t="s">
        <v>14</v>
      </c>
      <c r="C19" s="30"/>
      <c r="D19" s="3" t="s">
        <v>254</v>
      </c>
    </row>
    <row r="20" spans="1:4">
      <c r="A20" s="184">
        <v>11</v>
      </c>
      <c r="B20" s="96" t="s">
        <v>15</v>
      </c>
      <c r="C20" s="30"/>
      <c r="D20" s="3" t="s">
        <v>252</v>
      </c>
    </row>
    <row r="21" spans="1:4">
      <c r="A21" s="184">
        <v>12</v>
      </c>
      <c r="B21" s="96" t="s">
        <v>16</v>
      </c>
      <c r="C21" s="30"/>
      <c r="D21" s="3" t="s">
        <v>253</v>
      </c>
    </row>
    <row r="22" spans="1:4" ht="24">
      <c r="A22" s="184">
        <v>13</v>
      </c>
      <c r="B22" s="140" t="s">
        <v>17</v>
      </c>
      <c r="C22" s="7"/>
      <c r="D22" s="58"/>
    </row>
    <row r="23" spans="1:4">
      <c r="A23" s="184">
        <v>14</v>
      </c>
      <c r="B23" s="140" t="s">
        <v>64</v>
      </c>
      <c r="C23" s="7" t="s">
        <v>11</v>
      </c>
      <c r="D23" s="59">
        <v>0</v>
      </c>
    </row>
    <row r="24" spans="1:4">
      <c r="A24" s="184">
        <v>15</v>
      </c>
      <c r="B24" s="140" t="s">
        <v>65</v>
      </c>
      <c r="C24" s="7" t="s">
        <v>11</v>
      </c>
      <c r="D24" s="59">
        <v>0</v>
      </c>
    </row>
    <row r="25" spans="1:4">
      <c r="A25" s="184">
        <v>16</v>
      </c>
      <c r="B25" s="178" t="s">
        <v>257</v>
      </c>
      <c r="C25" s="7" t="s">
        <v>11</v>
      </c>
      <c r="D25" s="85">
        <v>114032.28</v>
      </c>
    </row>
    <row r="26" spans="1:4">
      <c r="A26" s="184"/>
      <c r="B26" s="96" t="s">
        <v>180</v>
      </c>
      <c r="C26" s="5"/>
      <c r="D26" s="58"/>
    </row>
    <row r="27" spans="1:4">
      <c r="A27" s="184" t="s">
        <v>276</v>
      </c>
      <c r="B27" s="101" t="s">
        <v>179</v>
      </c>
      <c r="C27" s="10" t="s">
        <v>11</v>
      </c>
      <c r="D27" s="61">
        <f>D25</f>
        <v>114032.28</v>
      </c>
    </row>
    <row r="28" spans="1:4">
      <c r="A28" s="184" t="s">
        <v>277</v>
      </c>
      <c r="B28" s="101" t="s">
        <v>182</v>
      </c>
      <c r="C28" s="10" t="s">
        <v>11</v>
      </c>
      <c r="D28" s="61"/>
    </row>
    <row r="29" spans="1:4">
      <c r="A29" s="184" t="s">
        <v>278</v>
      </c>
      <c r="B29" s="101" t="s">
        <v>177</v>
      </c>
      <c r="C29" s="10"/>
      <c r="D29" s="61"/>
    </row>
    <row r="30" spans="1:4">
      <c r="A30" s="184" t="s">
        <v>279</v>
      </c>
      <c r="B30" s="101" t="s">
        <v>178</v>
      </c>
      <c r="C30" s="10"/>
      <c r="D30" s="61"/>
    </row>
    <row r="31" spans="1:4" ht="24">
      <c r="A31" s="184" t="s">
        <v>280</v>
      </c>
      <c r="B31" s="100" t="s">
        <v>264</v>
      </c>
      <c r="C31" s="35" t="s">
        <v>11</v>
      </c>
      <c r="D31" s="34">
        <v>846848.76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-1159087.2</v>
      </c>
    </row>
    <row r="33" spans="1:4">
      <c r="A33" s="184" t="s">
        <v>282</v>
      </c>
      <c r="B33" s="101" t="s">
        <v>61</v>
      </c>
      <c r="C33" s="10" t="s">
        <v>11</v>
      </c>
      <c r="D33" s="11">
        <v>1819358.4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5">D11</f>
        <v>186577.56</v>
      </c>
    </row>
    <row r="35" spans="1:4">
      <c r="A35" s="184" t="s">
        <v>284</v>
      </c>
      <c r="B35" s="180" t="s">
        <v>265</v>
      </c>
      <c r="C35" s="84" t="s">
        <v>11</v>
      </c>
      <c r="D35" s="34">
        <v>833385.31</v>
      </c>
    </row>
    <row r="36" spans="1:4">
      <c r="A36" s="184" t="s">
        <v>285</v>
      </c>
      <c r="B36" s="97" t="s">
        <v>66</v>
      </c>
      <c r="C36" s="18" t="s">
        <v>11</v>
      </c>
      <c r="D36" s="62">
        <f>D35</f>
        <v>833385.31</v>
      </c>
    </row>
    <row r="37" spans="1:4">
      <c r="A37" s="184" t="s">
        <v>286</v>
      </c>
      <c r="B37" s="101" t="s">
        <v>67</v>
      </c>
      <c r="C37" s="10" t="s">
        <v>11</v>
      </c>
      <c r="D37" s="61">
        <v>0</v>
      </c>
    </row>
    <row r="38" spans="1:4">
      <c r="A38" s="184" t="s">
        <v>287</v>
      </c>
      <c r="B38" s="101" t="s">
        <v>20</v>
      </c>
      <c r="C38" s="10" t="s">
        <v>11</v>
      </c>
      <c r="D38" s="61">
        <v>0</v>
      </c>
    </row>
    <row r="39" spans="1:4">
      <c r="A39" s="184" t="s">
        <v>288</v>
      </c>
      <c r="B39" s="101" t="s">
        <v>21</v>
      </c>
      <c r="C39" s="10" t="s">
        <v>11</v>
      </c>
      <c r="D39" s="61">
        <v>0</v>
      </c>
    </row>
    <row r="40" spans="1:4">
      <c r="A40" s="184" t="s">
        <v>289</v>
      </c>
      <c r="B40" s="101" t="s">
        <v>22</v>
      </c>
      <c r="C40" s="10" t="s">
        <v>11</v>
      </c>
      <c r="D40" s="6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6">D35+D24</f>
        <v>833385.31</v>
      </c>
    </row>
    <row r="42" spans="1:4">
      <c r="A42" s="184" t="s">
        <v>291</v>
      </c>
      <c r="B42" s="180" t="s">
        <v>266</v>
      </c>
      <c r="C42" s="84" t="s">
        <v>11</v>
      </c>
      <c r="D42" s="63"/>
    </row>
    <row r="43" spans="1:4">
      <c r="A43" s="184" t="s">
        <v>292</v>
      </c>
      <c r="B43" s="180" t="s">
        <v>267</v>
      </c>
      <c r="C43" s="84" t="s">
        <v>11</v>
      </c>
      <c r="D43" s="86"/>
    </row>
    <row r="44" spans="1:4">
      <c r="A44" s="184" t="s">
        <v>293</v>
      </c>
      <c r="B44" s="180" t="s">
        <v>261</v>
      </c>
      <c r="C44" s="84" t="s">
        <v>11</v>
      </c>
      <c r="D44" s="86">
        <f t="shared" ref="D44" si="7">D46-D47</f>
        <v>-1509159.44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96" t="s">
        <v>181</v>
      </c>
      <c r="C46" s="5" t="s">
        <v>11</v>
      </c>
      <c r="D46" s="3">
        <f>D27+D31-D35</f>
        <v>127495.72999999998</v>
      </c>
    </row>
    <row r="47" spans="1:4">
      <c r="A47" s="187" t="s">
        <v>295</v>
      </c>
      <c r="B47" s="96" t="s">
        <v>182</v>
      </c>
      <c r="C47" s="5" t="s">
        <v>11</v>
      </c>
      <c r="D47" s="3">
        <f>D31-D52-D58-D69</f>
        <v>1636655.17</v>
      </c>
    </row>
    <row r="48" spans="1:4">
      <c r="A48" s="187" t="s">
        <v>387</v>
      </c>
      <c r="B48" s="96" t="s">
        <v>187</v>
      </c>
      <c r="C48" s="5" t="s">
        <v>11</v>
      </c>
      <c r="D48" s="3">
        <v>1636655.17</v>
      </c>
    </row>
    <row r="49" spans="1:5">
      <c r="A49" s="187" t="s">
        <v>388</v>
      </c>
      <c r="B49" s="96" t="s">
        <v>178</v>
      </c>
      <c r="C49" s="5" t="s">
        <v>11</v>
      </c>
      <c r="D49" s="3"/>
    </row>
    <row r="50" spans="1:5" ht="39" customHeight="1">
      <c r="A50" s="7"/>
      <c r="B50" s="178"/>
      <c r="C50" s="139"/>
      <c r="D50" s="106">
        <f>D52+D58+D69</f>
        <v>-789806.40999999992</v>
      </c>
    </row>
    <row r="51" spans="1:5">
      <c r="A51" s="7">
        <v>23</v>
      </c>
      <c r="B51" s="140" t="s">
        <v>69</v>
      </c>
      <c r="C51" s="7"/>
      <c r="D51" s="59" t="s">
        <v>70</v>
      </c>
    </row>
    <row r="52" spans="1:5">
      <c r="A52" s="184" t="s">
        <v>296</v>
      </c>
      <c r="B52" s="96" t="s">
        <v>71</v>
      </c>
      <c r="C52" s="5" t="s">
        <v>11</v>
      </c>
      <c r="D52" s="3">
        <f t="shared" ref="D52" si="8">D34</f>
        <v>186577.56</v>
      </c>
    </row>
    <row r="53" spans="1:5" ht="24">
      <c r="A53" s="184" t="s">
        <v>297</v>
      </c>
      <c r="B53" s="96" t="s">
        <v>78</v>
      </c>
      <c r="C53" s="5"/>
      <c r="D53" s="59" t="s">
        <v>70</v>
      </c>
    </row>
    <row r="54" spans="1:5">
      <c r="A54" s="184" t="s">
        <v>298</v>
      </c>
      <c r="B54" s="96" t="s">
        <v>25</v>
      </c>
      <c r="C54" s="30"/>
      <c r="D54" s="64" t="s">
        <v>26</v>
      </c>
    </row>
    <row r="55" spans="1:5">
      <c r="A55" s="184" t="s">
        <v>299</v>
      </c>
      <c r="B55" s="96" t="s">
        <v>27</v>
      </c>
      <c r="C55" s="5" t="s">
        <v>5</v>
      </c>
      <c r="D55" s="37">
        <f t="shared" ref="D55" si="9">D5</f>
        <v>2522</v>
      </c>
    </row>
    <row r="56" spans="1:5">
      <c r="A56" s="184" t="s">
        <v>300</v>
      </c>
      <c r="B56" s="96" t="s">
        <v>28</v>
      </c>
      <c r="C56" s="5" t="s">
        <v>13</v>
      </c>
      <c r="D56" s="3">
        <f t="shared" ref="D56" si="10">D52/D55/12</f>
        <v>6.165</v>
      </c>
    </row>
    <row r="57" spans="1:5">
      <c r="A57" s="186" t="s">
        <v>301</v>
      </c>
      <c r="B57" s="140" t="s">
        <v>69</v>
      </c>
      <c r="C57" s="7"/>
      <c r="D57" s="59" t="s">
        <v>74</v>
      </c>
    </row>
    <row r="58" spans="1:5">
      <c r="A58" s="184" t="s">
        <v>302</v>
      </c>
      <c r="B58" s="96" t="s">
        <v>71</v>
      </c>
      <c r="C58" s="1" t="s">
        <v>11</v>
      </c>
      <c r="D58" s="33">
        <f t="shared" ref="D58" si="11">SUM(D59:D63)</f>
        <v>182703.22999999998</v>
      </c>
    </row>
    <row r="59" spans="1:5">
      <c r="A59" s="184" t="s">
        <v>303</v>
      </c>
      <c r="B59" s="96" t="s">
        <v>29</v>
      </c>
      <c r="C59" s="1" t="s">
        <v>11</v>
      </c>
      <c r="D59" s="143">
        <v>18001</v>
      </c>
    </row>
    <row r="60" spans="1:5">
      <c r="A60" s="184" t="s">
        <v>304</v>
      </c>
      <c r="B60" s="96" t="s">
        <v>30</v>
      </c>
      <c r="C60" s="1" t="s">
        <v>11</v>
      </c>
      <c r="D60" s="143">
        <v>49707.93</v>
      </c>
    </row>
    <row r="61" spans="1:5">
      <c r="A61" s="184" t="s">
        <v>305</v>
      </c>
      <c r="B61" s="96" t="s">
        <v>186</v>
      </c>
      <c r="C61" s="1" t="s">
        <v>11</v>
      </c>
      <c r="D61" s="58"/>
      <c r="E61" s="145"/>
    </row>
    <row r="62" spans="1:5">
      <c r="A62" s="184" t="s">
        <v>306</v>
      </c>
      <c r="B62" s="96" t="s">
        <v>31</v>
      </c>
      <c r="C62" s="1" t="s">
        <v>11</v>
      </c>
      <c r="D62" s="143">
        <v>114994.3</v>
      </c>
    </row>
    <row r="63" spans="1:5">
      <c r="A63" s="184" t="s">
        <v>307</v>
      </c>
      <c r="B63" s="96" t="s">
        <v>174</v>
      </c>
      <c r="C63" s="1" t="s">
        <v>11</v>
      </c>
      <c r="D63" s="143"/>
    </row>
    <row r="64" spans="1:5" ht="24">
      <c r="A64" s="184" t="s">
        <v>308</v>
      </c>
      <c r="B64" s="96" t="s">
        <v>78</v>
      </c>
      <c r="C64" s="1"/>
      <c r="D64" s="59" t="s">
        <v>74</v>
      </c>
    </row>
    <row r="65" spans="1:4">
      <c r="A65" s="184" t="s">
        <v>309</v>
      </c>
      <c r="B65" s="96" t="s">
        <v>25</v>
      </c>
      <c r="C65" s="30"/>
      <c r="D65" s="64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2">D5</f>
        <v>2522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3">D58/D66/12</f>
        <v>6.0369822231033572</v>
      </c>
    </row>
    <row r="68" spans="1:4">
      <c r="A68" s="186" t="s">
        <v>312</v>
      </c>
      <c r="B68" s="140" t="s">
        <v>69</v>
      </c>
      <c r="C68" s="7"/>
      <c r="D68" s="59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4">D32</f>
        <v>-1159087.2</v>
      </c>
    </row>
    <row r="70" spans="1:4" ht="24">
      <c r="A70" s="184" t="s">
        <v>314</v>
      </c>
      <c r="B70" s="96" t="s">
        <v>78</v>
      </c>
      <c r="C70" s="88"/>
      <c r="D70" s="59" t="s">
        <v>75</v>
      </c>
    </row>
    <row r="71" spans="1:4">
      <c r="A71" s="184" t="s">
        <v>315</v>
      </c>
      <c r="B71" s="96" t="s">
        <v>25</v>
      </c>
      <c r="C71" s="88"/>
      <c r="D71" s="64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5">D5</f>
        <v>2522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6">D69/D72/12</f>
        <v>-38.299206978588423</v>
      </c>
    </row>
    <row r="74" spans="1:4" ht="32.25" customHeight="1">
      <c r="A74" s="5"/>
      <c r="B74" s="178"/>
      <c r="C74" s="139"/>
      <c r="D74" s="58"/>
    </row>
    <row r="75" spans="1:4">
      <c r="A75" s="6">
        <v>27</v>
      </c>
      <c r="B75" s="102" t="s">
        <v>33</v>
      </c>
      <c r="C75" s="6" t="s">
        <v>34</v>
      </c>
      <c r="D75" s="65">
        <v>0</v>
      </c>
    </row>
    <row r="76" spans="1:4">
      <c r="A76" s="6">
        <v>28</v>
      </c>
      <c r="B76" s="102" t="s">
        <v>35</v>
      </c>
      <c r="C76" s="6" t="s">
        <v>34</v>
      </c>
      <c r="D76" s="58">
        <v>0</v>
      </c>
    </row>
    <row r="77" spans="1:4">
      <c r="A77" s="6">
        <v>29</v>
      </c>
      <c r="B77" s="102" t="s">
        <v>36</v>
      </c>
      <c r="C77" s="6" t="s">
        <v>37</v>
      </c>
      <c r="D77" s="58">
        <v>0</v>
      </c>
    </row>
    <row r="78" spans="1:4">
      <c r="A78" s="6">
        <v>30</v>
      </c>
      <c r="B78" s="102" t="s">
        <v>38</v>
      </c>
      <c r="C78" s="6" t="s">
        <v>11</v>
      </c>
      <c r="D78" s="58">
        <v>0</v>
      </c>
    </row>
    <row r="79" spans="1:4">
      <c r="A79" s="7"/>
      <c r="B79" s="140" t="s">
        <v>39</v>
      </c>
      <c r="C79" s="139"/>
      <c r="D79" s="58"/>
    </row>
    <row r="80" spans="1:4">
      <c r="A80" s="7">
        <v>31</v>
      </c>
      <c r="B80" s="140" t="s">
        <v>64</v>
      </c>
      <c r="C80" s="7" t="s">
        <v>11</v>
      </c>
      <c r="D80" s="59">
        <v>0</v>
      </c>
    </row>
    <row r="81" spans="1:6">
      <c r="A81" s="7">
        <v>32</v>
      </c>
      <c r="B81" s="140" t="s">
        <v>65</v>
      </c>
      <c r="C81" s="7" t="s">
        <v>11</v>
      </c>
      <c r="D81" s="59">
        <v>0</v>
      </c>
    </row>
    <row r="82" spans="1:6">
      <c r="A82" s="84">
        <v>33</v>
      </c>
      <c r="B82" s="180" t="s">
        <v>248</v>
      </c>
      <c r="C82" s="84" t="s">
        <v>11</v>
      </c>
      <c r="D82" s="63">
        <f>D89+D100+D111+D122+D133+D144+D155</f>
        <v>339491.97000000003</v>
      </c>
    </row>
    <row r="83" spans="1:6">
      <c r="A83" s="84">
        <v>34</v>
      </c>
      <c r="B83" s="142" t="s">
        <v>92</v>
      </c>
      <c r="C83" s="84" t="s">
        <v>11</v>
      </c>
      <c r="D83" s="86">
        <v>0</v>
      </c>
    </row>
    <row r="84" spans="1:6">
      <c r="A84" s="84">
        <v>35</v>
      </c>
      <c r="B84" s="178" t="s">
        <v>267</v>
      </c>
      <c r="C84" s="84" t="s">
        <v>11</v>
      </c>
      <c r="D84" s="63">
        <v>0</v>
      </c>
    </row>
    <row r="85" spans="1:6">
      <c r="A85" s="84">
        <v>36</v>
      </c>
      <c r="B85" s="180" t="s">
        <v>261</v>
      </c>
      <c r="C85" s="84" t="s">
        <v>11</v>
      </c>
      <c r="D85" s="86">
        <f>D93+D104+D115+D126+D137+D148+D159</f>
        <v>189484.40999999986</v>
      </c>
    </row>
    <row r="86" spans="1:6" ht="28.5" customHeight="1">
      <c r="A86" s="18"/>
      <c r="B86" s="180"/>
      <c r="C86" s="141"/>
      <c r="D86" s="61"/>
    </row>
    <row r="87" spans="1:6" ht="24">
      <c r="A87" s="84">
        <v>37</v>
      </c>
      <c r="B87" s="142" t="s">
        <v>41</v>
      </c>
      <c r="C87" s="141"/>
      <c r="D87" s="63" t="s">
        <v>42</v>
      </c>
    </row>
    <row r="88" spans="1:6">
      <c r="A88" s="10" t="s">
        <v>327</v>
      </c>
      <c r="B88" s="101" t="s">
        <v>43</v>
      </c>
      <c r="C88" s="31"/>
      <c r="D88" s="61" t="s">
        <v>44</v>
      </c>
    </row>
    <row r="89" spans="1:6" ht="20.25" customHeight="1">
      <c r="A89" s="10" t="s">
        <v>318</v>
      </c>
      <c r="B89" s="101" t="s">
        <v>262</v>
      </c>
      <c r="C89" s="10" t="s">
        <v>11</v>
      </c>
      <c r="D89" s="19">
        <v>15520.29</v>
      </c>
    </row>
    <row r="90" spans="1:6">
      <c r="A90" s="10" t="s">
        <v>319</v>
      </c>
      <c r="B90" s="101" t="s">
        <v>45</v>
      </c>
      <c r="C90" s="41" t="s">
        <v>46</v>
      </c>
      <c r="D90" s="42">
        <f>D91/17.15</f>
        <v>4247.6822157434408</v>
      </c>
      <c r="E90" s="181"/>
      <c r="F90" s="181"/>
    </row>
    <row r="91" spans="1:6">
      <c r="A91" s="10" t="s">
        <v>320</v>
      </c>
      <c r="B91" s="101" t="s">
        <v>47</v>
      </c>
      <c r="C91" s="10" t="s">
        <v>11</v>
      </c>
      <c r="D91" s="62">
        <v>72847.75</v>
      </c>
      <c r="E91" s="181"/>
      <c r="F91" s="181"/>
    </row>
    <row r="92" spans="1:6">
      <c r="A92" s="10" t="s">
        <v>321</v>
      </c>
      <c r="B92" s="101" t="s">
        <v>48</v>
      </c>
      <c r="C92" s="10" t="s">
        <v>11</v>
      </c>
      <c r="D92" s="62">
        <v>86773.51</v>
      </c>
      <c r="E92" s="181"/>
      <c r="F92" s="182"/>
    </row>
    <row r="93" spans="1:6">
      <c r="A93" s="10" t="s">
        <v>322</v>
      </c>
      <c r="B93" s="101" t="s">
        <v>49</v>
      </c>
      <c r="C93" s="10" t="s">
        <v>11</v>
      </c>
      <c r="D93" s="11">
        <f>D89+D91-D92</f>
        <v>1594.5300000000134</v>
      </c>
      <c r="E93" s="181"/>
      <c r="F93" s="183"/>
    </row>
    <row r="94" spans="1:6">
      <c r="A94" s="10" t="s">
        <v>323</v>
      </c>
      <c r="B94" s="101" t="s">
        <v>50</v>
      </c>
      <c r="C94" s="10" t="s">
        <v>11</v>
      </c>
      <c r="D94" s="11">
        <f t="shared" ref="D94:D95" si="17">D91</f>
        <v>72847.75</v>
      </c>
      <c r="E94" s="181"/>
      <c r="F94" s="181"/>
    </row>
    <row r="95" spans="1:6">
      <c r="A95" s="10" t="s">
        <v>324</v>
      </c>
      <c r="B95" s="101" t="s">
        <v>51</v>
      </c>
      <c r="C95" s="10" t="s">
        <v>11</v>
      </c>
      <c r="D95" s="11">
        <f t="shared" si="17"/>
        <v>86773.51</v>
      </c>
      <c r="E95" s="181"/>
      <c r="F95" s="181"/>
    </row>
    <row r="96" spans="1:6">
      <c r="A96" s="10" t="s">
        <v>325</v>
      </c>
      <c r="B96" s="101" t="s">
        <v>52</v>
      </c>
      <c r="C96" s="10" t="s">
        <v>11</v>
      </c>
      <c r="D96" s="61">
        <v>22456.12</v>
      </c>
      <c r="E96" s="181"/>
      <c r="F96" s="181"/>
    </row>
    <row r="97" spans="1:6" ht="24">
      <c r="A97" s="10" t="s">
        <v>326</v>
      </c>
      <c r="B97" s="101" t="s">
        <v>53</v>
      </c>
      <c r="C97" s="10" t="s">
        <v>11</v>
      </c>
      <c r="D97" s="61">
        <v>0</v>
      </c>
      <c r="E97" s="181"/>
      <c r="F97" s="181"/>
    </row>
    <row r="98" spans="1:6">
      <c r="A98" s="35">
        <v>38</v>
      </c>
      <c r="B98" s="142" t="s">
        <v>41</v>
      </c>
      <c r="C98" s="141"/>
      <c r="D98" s="60" t="s">
        <v>54</v>
      </c>
      <c r="E98" s="181"/>
      <c r="F98" s="181"/>
    </row>
    <row r="99" spans="1:6">
      <c r="A99" s="18" t="s">
        <v>328</v>
      </c>
      <c r="B99" s="101" t="s">
        <v>43</v>
      </c>
      <c r="C99" s="31"/>
      <c r="D99" s="61" t="s">
        <v>44</v>
      </c>
      <c r="E99" s="181"/>
      <c r="F99" s="181"/>
    </row>
    <row r="100" spans="1:6" ht="20.25" customHeight="1">
      <c r="A100" s="18" t="s">
        <v>329</v>
      </c>
      <c r="B100" s="101" t="s">
        <v>262</v>
      </c>
      <c r="C100" s="10" t="s">
        <v>11</v>
      </c>
      <c r="D100" s="19">
        <v>58521.86</v>
      </c>
      <c r="E100" s="181"/>
      <c r="F100" s="181"/>
    </row>
    <row r="101" spans="1:6">
      <c r="A101" s="18" t="s">
        <v>330</v>
      </c>
      <c r="B101" s="101" t="s">
        <v>45</v>
      </c>
      <c r="C101" s="41" t="s">
        <v>46</v>
      </c>
      <c r="D101" s="42">
        <f>D102/38.86</f>
        <v>6993.0753988677297</v>
      </c>
      <c r="E101" s="181"/>
      <c r="F101" s="181"/>
    </row>
    <row r="102" spans="1:6">
      <c r="A102" s="18" t="s">
        <v>331</v>
      </c>
      <c r="B102" s="101" t="s">
        <v>47</v>
      </c>
      <c r="C102" s="10" t="s">
        <v>11</v>
      </c>
      <c r="D102" s="62">
        <v>271750.90999999997</v>
      </c>
      <c r="E102" s="181"/>
      <c r="F102" s="181"/>
    </row>
    <row r="103" spans="1:6">
      <c r="A103" s="18" t="s">
        <v>332</v>
      </c>
      <c r="B103" s="101" t="s">
        <v>48</v>
      </c>
      <c r="C103" s="10" t="s">
        <v>11</v>
      </c>
      <c r="D103" s="62">
        <v>320639.62</v>
      </c>
      <c r="E103" s="181"/>
      <c r="F103" s="182"/>
    </row>
    <row r="104" spans="1:6">
      <c r="A104" s="18" t="s">
        <v>333</v>
      </c>
      <c r="B104" s="101" t="s">
        <v>49</v>
      </c>
      <c r="C104" s="10" t="s">
        <v>11</v>
      </c>
      <c r="D104" s="11">
        <f>D100+D102-D103</f>
        <v>9633.1499999999651</v>
      </c>
      <c r="E104" s="181"/>
      <c r="F104" s="183"/>
    </row>
    <row r="105" spans="1:6">
      <c r="A105" s="18" t="s">
        <v>334</v>
      </c>
      <c r="B105" s="101" t="s">
        <v>50</v>
      </c>
      <c r="C105" s="10" t="s">
        <v>11</v>
      </c>
      <c r="D105" s="11">
        <f t="shared" ref="D105:D106" si="18">D102</f>
        <v>271750.90999999997</v>
      </c>
      <c r="E105" s="181"/>
      <c r="F105" s="181"/>
    </row>
    <row r="106" spans="1:6">
      <c r="A106" s="18" t="s">
        <v>335</v>
      </c>
      <c r="B106" s="101" t="s">
        <v>51</v>
      </c>
      <c r="C106" s="10" t="s">
        <v>11</v>
      </c>
      <c r="D106" s="11">
        <f t="shared" si="18"/>
        <v>320639.62</v>
      </c>
      <c r="E106" s="181"/>
      <c r="F106" s="181"/>
    </row>
    <row r="107" spans="1:6">
      <c r="A107" s="18" t="s">
        <v>336</v>
      </c>
      <c r="B107" s="101" t="s">
        <v>52</v>
      </c>
      <c r="C107" s="10" t="s">
        <v>11</v>
      </c>
      <c r="D107" s="61">
        <v>37276.57</v>
      </c>
      <c r="E107" s="181"/>
      <c r="F107" s="181"/>
    </row>
    <row r="108" spans="1:6" ht="24">
      <c r="A108" s="18" t="s">
        <v>337</v>
      </c>
      <c r="B108" s="101" t="s">
        <v>53</v>
      </c>
      <c r="C108" s="10" t="s">
        <v>11</v>
      </c>
      <c r="D108" s="61">
        <v>0</v>
      </c>
      <c r="E108" s="181"/>
      <c r="F108" s="181"/>
    </row>
    <row r="109" spans="1:6">
      <c r="A109" s="84">
        <v>39</v>
      </c>
      <c r="B109" s="142" t="s">
        <v>41</v>
      </c>
      <c r="C109" s="84"/>
      <c r="D109" s="63" t="s">
        <v>62</v>
      </c>
      <c r="E109" s="181"/>
      <c r="F109" s="181"/>
    </row>
    <row r="110" spans="1:6">
      <c r="A110" s="10" t="s">
        <v>263</v>
      </c>
      <c r="B110" s="101" t="s">
        <v>43</v>
      </c>
      <c r="C110" s="10"/>
      <c r="D110" s="62" t="s">
        <v>44</v>
      </c>
      <c r="E110" s="181"/>
      <c r="F110" s="181"/>
    </row>
    <row r="111" spans="1:6" ht="20.25" customHeight="1">
      <c r="A111" s="18" t="s">
        <v>338</v>
      </c>
      <c r="B111" s="101" t="s">
        <v>262</v>
      </c>
      <c r="C111" s="10" t="s">
        <v>11</v>
      </c>
      <c r="D111" s="19">
        <v>6227.38</v>
      </c>
      <c r="E111" s="181"/>
      <c r="F111" s="181"/>
    </row>
    <row r="112" spans="1:6">
      <c r="A112" s="10" t="s">
        <v>339</v>
      </c>
      <c r="B112" s="101" t="s">
        <v>45</v>
      </c>
      <c r="C112" s="43" t="s">
        <v>46</v>
      </c>
      <c r="D112" s="11">
        <f>D113/17.15</f>
        <v>2669.633819241983</v>
      </c>
      <c r="E112" s="181"/>
      <c r="F112" s="181"/>
    </row>
    <row r="113" spans="1:6">
      <c r="A113" s="10" t="s">
        <v>340</v>
      </c>
      <c r="B113" s="101" t="s">
        <v>47</v>
      </c>
      <c r="C113" s="10" t="s">
        <v>11</v>
      </c>
      <c r="D113" s="62">
        <v>45784.22</v>
      </c>
      <c r="E113" s="181"/>
      <c r="F113" s="181"/>
    </row>
    <row r="114" spans="1:6">
      <c r="A114" s="18" t="s">
        <v>341</v>
      </c>
      <c r="B114" s="101" t="s">
        <v>48</v>
      </c>
      <c r="C114" s="10" t="s">
        <v>11</v>
      </c>
      <c r="D114" s="61">
        <v>50586.01</v>
      </c>
      <c r="E114" s="181"/>
      <c r="F114" s="182"/>
    </row>
    <row r="115" spans="1:6">
      <c r="A115" s="18" t="s">
        <v>342</v>
      </c>
      <c r="B115" s="101" t="s">
        <v>49</v>
      </c>
      <c r="C115" s="10" t="s">
        <v>11</v>
      </c>
      <c r="D115" s="11">
        <f>D111+D113-D114</f>
        <v>1425.5899999999965</v>
      </c>
      <c r="E115" s="181"/>
      <c r="F115" s="183"/>
    </row>
    <row r="116" spans="1:6">
      <c r="A116" s="18" t="s">
        <v>343</v>
      </c>
      <c r="B116" s="101" t="s">
        <v>50</v>
      </c>
      <c r="C116" s="10" t="s">
        <v>11</v>
      </c>
      <c r="D116" s="11">
        <f t="shared" ref="D116:D117" si="19">D113</f>
        <v>45784.22</v>
      </c>
      <c r="E116" s="181"/>
      <c r="F116" s="181"/>
    </row>
    <row r="117" spans="1:6">
      <c r="A117" s="18" t="s">
        <v>344</v>
      </c>
      <c r="B117" s="101" t="s">
        <v>51</v>
      </c>
      <c r="C117" s="10" t="s">
        <v>11</v>
      </c>
      <c r="D117" s="11">
        <f t="shared" si="19"/>
        <v>50586.01</v>
      </c>
      <c r="E117" s="181"/>
      <c r="F117" s="181"/>
    </row>
    <row r="118" spans="1:6">
      <c r="A118" s="18" t="s">
        <v>346</v>
      </c>
      <c r="B118" s="101" t="s">
        <v>52</v>
      </c>
      <c r="C118" s="10" t="s">
        <v>11</v>
      </c>
      <c r="D118" s="61">
        <v>12128.15</v>
      </c>
      <c r="E118" s="181"/>
      <c r="F118" s="181"/>
    </row>
    <row r="119" spans="1:6" ht="24">
      <c r="A119" s="18" t="s">
        <v>345</v>
      </c>
      <c r="B119" s="101" t="s">
        <v>53</v>
      </c>
      <c r="C119" s="10" t="s">
        <v>11</v>
      </c>
      <c r="D119" s="61"/>
      <c r="E119" s="181"/>
      <c r="F119" s="181"/>
    </row>
    <row r="120" spans="1:6">
      <c r="A120" s="84">
        <v>40</v>
      </c>
      <c r="B120" s="142" t="s">
        <v>41</v>
      </c>
      <c r="C120" s="84"/>
      <c r="D120" s="63" t="s">
        <v>63</v>
      </c>
      <c r="E120" s="181"/>
      <c r="F120" s="181"/>
    </row>
    <row r="121" spans="1:6">
      <c r="A121" s="10" t="s">
        <v>347</v>
      </c>
      <c r="B121" s="101" t="s">
        <v>43</v>
      </c>
      <c r="C121" s="10"/>
      <c r="D121" s="62" t="s">
        <v>56</v>
      </c>
      <c r="E121" s="181"/>
      <c r="F121" s="181"/>
    </row>
    <row r="122" spans="1:6" ht="20.25" customHeight="1">
      <c r="A122" s="18" t="s">
        <v>348</v>
      </c>
      <c r="B122" s="101" t="s">
        <v>262</v>
      </c>
      <c r="C122" s="10" t="s">
        <v>11</v>
      </c>
      <c r="D122" s="19">
        <v>83961.3</v>
      </c>
      <c r="E122" s="181"/>
      <c r="F122" s="181"/>
    </row>
    <row r="123" spans="1:6">
      <c r="A123" s="10" t="s">
        <v>349</v>
      </c>
      <c r="B123" s="101" t="s">
        <v>45</v>
      </c>
      <c r="C123" s="43" t="s">
        <v>46</v>
      </c>
      <c r="D123" s="11">
        <f>D124/2088.36</f>
        <v>175.85192208239957</v>
      </c>
      <c r="E123" s="181"/>
      <c r="F123" s="181"/>
    </row>
    <row r="124" spans="1:6">
      <c r="A124" s="10" t="s">
        <v>350</v>
      </c>
      <c r="B124" s="101" t="s">
        <v>47</v>
      </c>
      <c r="C124" s="10" t="s">
        <v>11</v>
      </c>
      <c r="D124" s="62">
        <v>367242.12</v>
      </c>
      <c r="E124" s="181"/>
      <c r="F124" s="181"/>
    </row>
    <row r="125" spans="1:6">
      <c r="A125" s="18" t="s">
        <v>351</v>
      </c>
      <c r="B125" s="101" t="s">
        <v>48</v>
      </c>
      <c r="C125" s="10" t="s">
        <v>11</v>
      </c>
      <c r="D125" s="61">
        <v>436704.71</v>
      </c>
      <c r="E125" s="181"/>
      <c r="F125" s="182"/>
    </row>
    <row r="126" spans="1:6">
      <c r="A126" s="18" t="s">
        <v>352</v>
      </c>
      <c r="B126" s="101" t="s">
        <v>49</v>
      </c>
      <c r="C126" s="10" t="s">
        <v>11</v>
      </c>
      <c r="D126" s="11">
        <f>D122+D124-D125</f>
        <v>14498.709999999963</v>
      </c>
      <c r="E126" s="181"/>
      <c r="F126" s="183"/>
    </row>
    <row r="127" spans="1:6">
      <c r="A127" s="18" t="s">
        <v>353</v>
      </c>
      <c r="B127" s="101" t="s">
        <v>50</v>
      </c>
      <c r="C127" s="10" t="s">
        <v>11</v>
      </c>
      <c r="D127" s="11">
        <f t="shared" ref="D127:D128" si="20">D124</f>
        <v>367242.12</v>
      </c>
      <c r="E127" s="181"/>
      <c r="F127" s="181"/>
    </row>
    <row r="128" spans="1:6">
      <c r="A128" s="18" t="s">
        <v>354</v>
      </c>
      <c r="B128" s="101" t="s">
        <v>51</v>
      </c>
      <c r="C128" s="10" t="s">
        <v>11</v>
      </c>
      <c r="D128" s="61">
        <f t="shared" si="20"/>
        <v>436704.71</v>
      </c>
      <c r="E128" s="181"/>
      <c r="F128" s="181"/>
    </row>
    <row r="129" spans="1:6">
      <c r="A129" s="18" t="s">
        <v>355</v>
      </c>
      <c r="B129" s="101" t="s">
        <v>52</v>
      </c>
      <c r="C129" s="10" t="s">
        <v>11</v>
      </c>
      <c r="D129" s="61">
        <v>108624.52</v>
      </c>
      <c r="E129" s="181"/>
      <c r="F129" s="181"/>
    </row>
    <row r="130" spans="1:6" ht="24">
      <c r="A130" s="18" t="s">
        <v>356</v>
      </c>
      <c r="B130" s="101" t="s">
        <v>53</v>
      </c>
      <c r="C130" s="10" t="s">
        <v>11</v>
      </c>
      <c r="D130" s="61"/>
      <c r="E130" s="181"/>
      <c r="F130" s="181"/>
    </row>
    <row r="131" spans="1:6">
      <c r="A131" s="84">
        <v>41</v>
      </c>
      <c r="B131" s="142" t="s">
        <v>41</v>
      </c>
      <c r="C131" s="84"/>
      <c r="D131" s="60" t="s">
        <v>55</v>
      </c>
      <c r="E131" s="181"/>
      <c r="F131" s="181"/>
    </row>
    <row r="132" spans="1:6">
      <c r="A132" s="10" t="s">
        <v>357</v>
      </c>
      <c r="B132" s="101" t="s">
        <v>43</v>
      </c>
      <c r="C132" s="10"/>
      <c r="D132" s="62" t="s">
        <v>56</v>
      </c>
      <c r="E132" s="181"/>
      <c r="F132" s="181"/>
    </row>
    <row r="133" spans="1:6" ht="20.25" customHeight="1">
      <c r="A133" s="18" t="s">
        <v>358</v>
      </c>
      <c r="B133" s="101" t="s">
        <v>262</v>
      </c>
      <c r="C133" s="10" t="s">
        <v>11</v>
      </c>
      <c r="D133" s="19">
        <v>107734.71</v>
      </c>
      <c r="E133" s="181"/>
      <c r="F133" s="181"/>
    </row>
    <row r="134" spans="1:6">
      <c r="A134" s="10" t="s">
        <v>359</v>
      </c>
      <c r="B134" s="101" t="s">
        <v>45</v>
      </c>
      <c r="C134" s="43" t="s">
        <v>46</v>
      </c>
      <c r="D134" s="11">
        <f>D135/2088.36</f>
        <v>436.22059415043384</v>
      </c>
      <c r="E134" s="181"/>
      <c r="F134" s="181"/>
    </row>
    <row r="135" spans="1:6">
      <c r="A135" s="10" t="s">
        <v>360</v>
      </c>
      <c r="B135" s="101" t="s">
        <v>47</v>
      </c>
      <c r="C135" s="10" t="s">
        <v>11</v>
      </c>
      <c r="D135" s="62">
        <v>910985.64</v>
      </c>
      <c r="E135" s="181"/>
      <c r="F135" s="181"/>
    </row>
    <row r="136" spans="1:6">
      <c r="A136" s="18" t="s">
        <v>361</v>
      </c>
      <c r="B136" s="101" t="s">
        <v>48</v>
      </c>
      <c r="C136" s="10" t="s">
        <v>11</v>
      </c>
      <c r="D136" s="62">
        <v>886391.55</v>
      </c>
      <c r="E136" s="181"/>
      <c r="F136" s="182"/>
    </row>
    <row r="137" spans="1:6">
      <c r="A137" s="18" t="s">
        <v>362</v>
      </c>
      <c r="B137" s="101" t="s">
        <v>49</v>
      </c>
      <c r="C137" s="10" t="s">
        <v>11</v>
      </c>
      <c r="D137" s="11">
        <f>D133+D135-D136</f>
        <v>132328.79999999993</v>
      </c>
      <c r="E137" s="181"/>
      <c r="F137" s="183"/>
    </row>
    <row r="138" spans="1:6">
      <c r="A138" s="18" t="s">
        <v>363</v>
      </c>
      <c r="B138" s="101" t="s">
        <v>50</v>
      </c>
      <c r="C138" s="10" t="s">
        <v>11</v>
      </c>
      <c r="D138" s="11">
        <f t="shared" ref="D138:D139" si="21">D135</f>
        <v>910985.64</v>
      </c>
      <c r="E138" s="181"/>
      <c r="F138" s="181"/>
    </row>
    <row r="139" spans="1:6">
      <c r="A139" s="18" t="s">
        <v>364</v>
      </c>
      <c r="B139" s="101" t="s">
        <v>51</v>
      </c>
      <c r="C139" s="10" t="s">
        <v>11</v>
      </c>
      <c r="D139" s="11">
        <f t="shared" si="21"/>
        <v>886391.55</v>
      </c>
      <c r="E139" s="181"/>
      <c r="F139" s="181"/>
    </row>
    <row r="140" spans="1:6">
      <c r="A140" s="18" t="s">
        <v>365</v>
      </c>
      <c r="B140" s="101" t="s">
        <v>52</v>
      </c>
      <c r="C140" s="10" t="s">
        <v>11</v>
      </c>
      <c r="D140" s="61">
        <v>307496.08</v>
      </c>
      <c r="E140" s="181"/>
      <c r="F140" s="181"/>
    </row>
    <row r="141" spans="1:6" ht="24">
      <c r="A141" s="18" t="s">
        <v>366</v>
      </c>
      <c r="B141" s="101" t="s">
        <v>53</v>
      </c>
      <c r="C141" s="10" t="s">
        <v>11</v>
      </c>
      <c r="D141" s="61">
        <v>0</v>
      </c>
      <c r="E141" s="181"/>
      <c r="F141" s="181"/>
    </row>
    <row r="142" spans="1:6">
      <c r="A142" s="84">
        <v>42</v>
      </c>
      <c r="B142" s="142" t="s">
        <v>41</v>
      </c>
      <c r="C142" s="84"/>
      <c r="D142" s="60" t="s">
        <v>57</v>
      </c>
      <c r="E142" s="181"/>
      <c r="F142" s="181"/>
    </row>
    <row r="143" spans="1:6">
      <c r="A143" s="10" t="s">
        <v>367</v>
      </c>
      <c r="B143" s="101" t="s">
        <v>43</v>
      </c>
      <c r="C143" s="10"/>
      <c r="D143" s="62" t="s">
        <v>58</v>
      </c>
      <c r="E143" s="181"/>
      <c r="F143" s="181"/>
    </row>
    <row r="144" spans="1:6" ht="20.25" customHeight="1">
      <c r="A144" s="18" t="s">
        <v>368</v>
      </c>
      <c r="B144" s="101" t="s">
        <v>262</v>
      </c>
      <c r="C144" s="10" t="s">
        <v>11</v>
      </c>
      <c r="D144" s="19">
        <v>50970.22</v>
      </c>
      <c r="E144" s="181"/>
      <c r="F144" s="181"/>
    </row>
    <row r="145" spans="1:6">
      <c r="A145" s="10" t="s">
        <v>369</v>
      </c>
      <c r="B145" s="101" t="s">
        <v>45</v>
      </c>
      <c r="C145" s="43" t="s">
        <v>46</v>
      </c>
      <c r="D145" s="11">
        <f>D146/5.73</f>
        <v>70687.916230366493</v>
      </c>
      <c r="E145" s="181"/>
      <c r="F145" s="181"/>
    </row>
    <row r="146" spans="1:6">
      <c r="A146" s="10" t="s">
        <v>370</v>
      </c>
      <c r="B146" s="101" t="s">
        <v>47</v>
      </c>
      <c r="C146" s="10" t="s">
        <v>11</v>
      </c>
      <c r="D146" s="62">
        <v>405041.76</v>
      </c>
      <c r="E146" s="181"/>
      <c r="F146" s="181"/>
    </row>
    <row r="147" spans="1:6">
      <c r="A147" s="18" t="s">
        <v>371</v>
      </c>
      <c r="B147" s="101" t="s">
        <v>48</v>
      </c>
      <c r="C147" s="10" t="s">
        <v>11</v>
      </c>
      <c r="D147" s="62">
        <v>434595.99</v>
      </c>
      <c r="E147" s="181"/>
      <c r="F147" s="182"/>
    </row>
    <row r="148" spans="1:6">
      <c r="A148" s="18" t="s">
        <v>372</v>
      </c>
      <c r="B148" s="101" t="s">
        <v>49</v>
      </c>
      <c r="C148" s="10" t="s">
        <v>11</v>
      </c>
      <c r="D148" s="11">
        <f>D144+D146-D147</f>
        <v>21415.989999999991</v>
      </c>
      <c r="E148" s="181"/>
      <c r="F148" s="183"/>
    </row>
    <row r="149" spans="1:6">
      <c r="A149" s="18" t="s">
        <v>373</v>
      </c>
      <c r="B149" s="101" t="s">
        <v>50</v>
      </c>
      <c r="C149" s="10" t="s">
        <v>11</v>
      </c>
      <c r="D149" s="11">
        <f t="shared" ref="D149:D150" si="22">D146</f>
        <v>405041.76</v>
      </c>
      <c r="E149" s="181"/>
      <c r="F149" s="181"/>
    </row>
    <row r="150" spans="1:6">
      <c r="A150" s="18" t="s">
        <v>374</v>
      </c>
      <c r="B150" s="101" t="s">
        <v>51</v>
      </c>
      <c r="C150" s="10" t="s">
        <v>11</v>
      </c>
      <c r="D150" s="11">
        <f t="shared" si="22"/>
        <v>434595.99</v>
      </c>
      <c r="E150" s="181"/>
      <c r="F150" s="181"/>
    </row>
    <row r="151" spans="1:6">
      <c r="A151" s="18" t="s">
        <v>375</v>
      </c>
      <c r="B151" s="101" t="s">
        <v>52</v>
      </c>
      <c r="C151" s="10" t="s">
        <v>11</v>
      </c>
      <c r="D151" s="61">
        <v>37420.910000000003</v>
      </c>
      <c r="E151" s="181"/>
      <c r="F151" s="181"/>
    </row>
    <row r="152" spans="1:6" ht="24">
      <c r="A152" s="18" t="s">
        <v>376</v>
      </c>
      <c r="B152" s="101" t="s">
        <v>53</v>
      </c>
      <c r="C152" s="10" t="s">
        <v>11</v>
      </c>
      <c r="D152" s="11">
        <v>0</v>
      </c>
      <c r="E152" s="181"/>
      <c r="F152" s="181"/>
    </row>
    <row r="153" spans="1:6">
      <c r="A153" s="84">
        <v>43</v>
      </c>
      <c r="B153" s="142" t="s">
        <v>41</v>
      </c>
      <c r="C153" s="84"/>
      <c r="D153" s="60" t="s">
        <v>59</v>
      </c>
      <c r="E153" s="181"/>
      <c r="F153" s="181"/>
    </row>
    <row r="154" spans="1:6">
      <c r="A154" s="10" t="s">
        <v>377</v>
      </c>
      <c r="B154" s="101" t="s">
        <v>43</v>
      </c>
      <c r="C154" s="10"/>
      <c r="D154" s="62" t="s">
        <v>44</v>
      </c>
      <c r="E154" s="181"/>
      <c r="F154" s="181"/>
    </row>
    <row r="155" spans="1:6" ht="20.25" customHeight="1">
      <c r="A155" s="18" t="s">
        <v>378</v>
      </c>
      <c r="B155" s="101" t="s">
        <v>262</v>
      </c>
      <c r="C155" s="10" t="s">
        <v>11</v>
      </c>
      <c r="D155" s="19">
        <v>16556.21</v>
      </c>
      <c r="E155" s="181"/>
      <c r="F155" s="181"/>
    </row>
    <row r="156" spans="1:6">
      <c r="A156" s="10" t="s">
        <v>379</v>
      </c>
      <c r="B156" s="101" t="s">
        <v>45</v>
      </c>
      <c r="C156" s="43" t="s">
        <v>46</v>
      </c>
      <c r="D156" s="11">
        <f>D157/67.6</f>
        <v>1485.0403846153847</v>
      </c>
      <c r="E156" s="181"/>
      <c r="F156" s="181"/>
    </row>
    <row r="157" spans="1:6">
      <c r="A157" s="10" t="s">
        <v>380</v>
      </c>
      <c r="B157" s="101" t="s">
        <v>47</v>
      </c>
      <c r="C157" s="10" t="s">
        <v>11</v>
      </c>
      <c r="D157" s="62">
        <v>100388.73</v>
      </c>
      <c r="E157" s="181"/>
      <c r="F157" s="181"/>
    </row>
    <row r="158" spans="1:6">
      <c r="A158" s="18" t="s">
        <v>381</v>
      </c>
      <c r="B158" s="101" t="s">
        <v>48</v>
      </c>
      <c r="C158" s="10" t="s">
        <v>11</v>
      </c>
      <c r="D158" s="62">
        <v>108357.3</v>
      </c>
      <c r="E158" s="181"/>
      <c r="F158" s="182"/>
    </row>
    <row r="159" spans="1:6">
      <c r="A159" s="18" t="s">
        <v>382</v>
      </c>
      <c r="B159" s="101" t="s">
        <v>49</v>
      </c>
      <c r="C159" s="10" t="s">
        <v>11</v>
      </c>
      <c r="D159" s="11">
        <f>D155+D157-D158</f>
        <v>8587.64</v>
      </c>
      <c r="E159" s="181"/>
      <c r="F159" s="183"/>
    </row>
    <row r="160" spans="1:6">
      <c r="A160" s="18" t="s">
        <v>383</v>
      </c>
      <c r="B160" s="101" t="s">
        <v>50</v>
      </c>
      <c r="C160" s="10" t="s">
        <v>11</v>
      </c>
      <c r="D160" s="11">
        <f t="shared" ref="D160:D161" si="23">D157</f>
        <v>100388.73</v>
      </c>
      <c r="E160" s="181"/>
      <c r="F160" s="181"/>
    </row>
    <row r="161" spans="1:6">
      <c r="A161" s="18" t="s">
        <v>384</v>
      </c>
      <c r="B161" s="101" t="s">
        <v>51</v>
      </c>
      <c r="C161" s="10" t="s">
        <v>11</v>
      </c>
      <c r="D161" s="11">
        <f t="shared" si="23"/>
        <v>108357.3</v>
      </c>
      <c r="E161" s="181"/>
      <c r="F161" s="181"/>
    </row>
    <row r="162" spans="1:6">
      <c r="A162" s="18" t="s">
        <v>385</v>
      </c>
      <c r="B162" s="101" t="s">
        <v>52</v>
      </c>
      <c r="C162" s="10" t="s">
        <v>11</v>
      </c>
      <c r="D162" s="11">
        <f>D159</f>
        <v>8587.64</v>
      </c>
      <c r="E162" s="181"/>
      <c r="F162" s="181"/>
    </row>
    <row r="163" spans="1:6" ht="24">
      <c r="A163" s="18" t="s">
        <v>386</v>
      </c>
      <c r="B163" s="101" t="s">
        <v>53</v>
      </c>
      <c r="C163" s="10" t="s">
        <v>11</v>
      </c>
      <c r="D163" s="11">
        <v>0</v>
      </c>
      <c r="E163" s="181"/>
      <c r="F163" s="181"/>
    </row>
    <row r="164" spans="1:6" ht="27" customHeight="1">
      <c r="A164" s="5"/>
      <c r="B164" s="177"/>
      <c r="C164" s="139"/>
      <c r="D164" s="69"/>
      <c r="E164" s="181"/>
      <c r="F164" s="181"/>
    </row>
    <row r="165" spans="1:6">
      <c r="A165" s="5">
        <v>44</v>
      </c>
      <c r="B165" s="104" t="s">
        <v>33</v>
      </c>
      <c r="C165" s="6" t="s">
        <v>34</v>
      </c>
      <c r="D165" s="69"/>
      <c r="E165" s="181"/>
      <c r="F165" s="181"/>
    </row>
    <row r="166" spans="1:6">
      <c r="A166" s="5">
        <v>45</v>
      </c>
      <c r="B166" s="104" t="s">
        <v>35</v>
      </c>
      <c r="C166" s="6" t="s">
        <v>34</v>
      </c>
      <c r="D166" s="69"/>
      <c r="E166" s="181"/>
      <c r="F166" s="181"/>
    </row>
    <row r="167" spans="1:6">
      <c r="A167" s="5">
        <v>46</v>
      </c>
      <c r="B167" s="104" t="s">
        <v>36</v>
      </c>
      <c r="C167" s="6" t="s">
        <v>37</v>
      </c>
      <c r="D167" s="69"/>
      <c r="E167" s="181"/>
      <c r="F167" s="181"/>
    </row>
    <row r="168" spans="1:6">
      <c r="A168" s="5">
        <v>47</v>
      </c>
      <c r="B168" s="104" t="s">
        <v>38</v>
      </c>
      <c r="C168" s="6" t="s">
        <v>11</v>
      </c>
      <c r="D168" s="69"/>
      <c r="E168" s="181"/>
      <c r="F168" s="181"/>
    </row>
    <row r="169" spans="1:6">
      <c r="A169" s="5"/>
      <c r="B169" s="105"/>
      <c r="C169" s="54"/>
      <c r="D169" s="70"/>
      <c r="E169" s="181"/>
      <c r="F169" s="181"/>
    </row>
    <row r="170" spans="1:6">
      <c r="A170" s="5"/>
      <c r="B170" s="105"/>
      <c r="C170" s="54"/>
      <c r="D170" s="70"/>
      <c r="E170" s="181"/>
      <c r="F170" s="181"/>
    </row>
    <row r="171" spans="1:6">
      <c r="A171" s="5"/>
      <c r="E171" s="181"/>
      <c r="F171" s="181"/>
    </row>
    <row r="172" spans="1:6">
      <c r="A172" s="5"/>
    </row>
    <row r="173" spans="1:6">
      <c r="A173" s="5"/>
    </row>
    <row r="174" spans="1:6">
      <c r="A174" s="5"/>
    </row>
    <row r="175" spans="1:6">
      <c r="A175" s="5"/>
    </row>
    <row r="176" spans="1:6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10"/>
    </row>
    <row r="184" spans="1:1">
      <c r="A184" s="10"/>
    </row>
    <row r="185" spans="1:1">
      <c r="A185" s="10"/>
    </row>
    <row r="186" spans="1:1">
      <c r="A186" s="10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52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8"/>
  <sheetViews>
    <sheetView topLeftCell="A34" workbookViewId="0">
      <selection activeCell="D42" sqref="D42"/>
    </sheetView>
  </sheetViews>
  <sheetFormatPr defaultRowHeight="16.5"/>
  <cols>
    <col min="1" max="1" width="9.140625" style="108"/>
    <col min="2" max="2" width="46.42578125" style="108" customWidth="1"/>
    <col min="3" max="3" width="17.28515625" style="108" customWidth="1"/>
    <col min="4" max="4" width="14.85546875" style="108" customWidth="1"/>
    <col min="5" max="5" width="12.5703125" style="108" customWidth="1"/>
    <col min="6" max="6" width="17.140625" style="108" customWidth="1"/>
    <col min="7" max="7" width="13.7109375" style="108" customWidth="1"/>
    <col min="8" max="16384" width="9.140625" style="108"/>
  </cols>
  <sheetData>
    <row r="1" spans="1:10">
      <c r="A1" s="193" t="s">
        <v>237</v>
      </c>
      <c r="B1" s="193"/>
      <c r="C1" s="193"/>
      <c r="D1" s="193"/>
      <c r="E1" s="193"/>
      <c r="F1" s="193"/>
      <c r="G1" s="193"/>
    </row>
    <row r="2" spans="1:10" s="137" customFormat="1" ht="16.5" customHeight="1">
      <c r="A2" s="194" t="s">
        <v>243</v>
      </c>
      <c r="B2" s="194"/>
      <c r="C2" s="194"/>
      <c r="D2" s="194"/>
      <c r="E2" s="194"/>
      <c r="F2" s="194"/>
      <c r="G2" s="194"/>
      <c r="H2" s="136"/>
      <c r="I2" s="136"/>
      <c r="J2" s="136"/>
    </row>
    <row r="4" spans="1:10" s="111" customFormat="1" ht="80.25" customHeight="1">
      <c r="A4" s="119" t="s">
        <v>188</v>
      </c>
      <c r="B4" s="119" t="s">
        <v>189</v>
      </c>
      <c r="C4" s="119" t="s">
        <v>190</v>
      </c>
      <c r="D4" s="119" t="s">
        <v>226</v>
      </c>
      <c r="E4" s="119" t="s">
        <v>233</v>
      </c>
      <c r="F4" s="119" t="s">
        <v>236</v>
      </c>
      <c r="G4" s="119" t="s">
        <v>234</v>
      </c>
    </row>
    <row r="5" spans="1:10" ht="19.5" customHeight="1">
      <c r="A5" s="120"/>
      <c r="B5" s="121" t="s">
        <v>242</v>
      </c>
      <c r="C5" s="122">
        <v>2522</v>
      </c>
      <c r="D5" s="122">
        <v>2522</v>
      </c>
      <c r="E5" s="122">
        <v>2522</v>
      </c>
      <c r="F5" s="122"/>
      <c r="G5" s="122">
        <v>2522</v>
      </c>
      <c r="H5" s="109"/>
    </row>
    <row r="6" spans="1:10" s="113" customFormat="1" ht="25.5" customHeight="1">
      <c r="A6" s="123">
        <v>1</v>
      </c>
      <c r="B6" s="124" t="s">
        <v>191</v>
      </c>
      <c r="C6" s="125">
        <f>SUM(C7:C13)</f>
        <v>285616.33019999997</v>
      </c>
      <c r="D6" s="125">
        <f>SUM(D7:D13)</f>
        <v>284494.83021599997</v>
      </c>
      <c r="E6" s="125">
        <v>284563.93</v>
      </c>
      <c r="F6" s="125">
        <f>SUM(F7:F13)</f>
        <v>244512.81496461335</v>
      </c>
      <c r="G6" s="125">
        <f>D6-F6</f>
        <v>39982.01525138662</v>
      </c>
      <c r="H6" s="112"/>
    </row>
    <row r="7" spans="1:10" ht="20.25" customHeight="1">
      <c r="A7" s="120" t="s">
        <v>199</v>
      </c>
      <c r="B7" s="121" t="s">
        <v>192</v>
      </c>
      <c r="C7" s="122">
        <f>C5*4.44*3+C5*4.66*6-12.6383</f>
        <v>104095.5217</v>
      </c>
      <c r="D7" s="122">
        <f>D5*4.44*3+D5*4.66*6-12.6383-186.91666</f>
        <v>103908.60503999999</v>
      </c>
      <c r="E7" s="122"/>
      <c r="F7" s="122">
        <f>D7*85.946312198%</f>
        <v>89305.614088265153</v>
      </c>
      <c r="G7" s="122"/>
      <c r="H7" s="109"/>
    </row>
    <row r="8" spans="1:10" ht="33">
      <c r="A8" s="120" t="s">
        <v>200</v>
      </c>
      <c r="B8" s="121" t="s">
        <v>193</v>
      </c>
      <c r="C8" s="122">
        <f>C5*2.99*3+C5*3.14*6-12.6383</f>
        <v>70124.181700000001</v>
      </c>
      <c r="D8" s="122">
        <f>D5*2.99*3+D5*3.14*6-12.6383-186.91666</f>
        <v>69937.265039999998</v>
      </c>
      <c r="E8" s="122"/>
      <c r="F8" s="122">
        <f t="shared" ref="F8:F13" si="0">D8*85.946312198%</f>
        <v>60108.500154021109</v>
      </c>
      <c r="G8" s="122"/>
      <c r="H8" s="109"/>
    </row>
    <row r="9" spans="1:10">
      <c r="A9" s="120" t="s">
        <v>201</v>
      </c>
      <c r="B9" s="121" t="s">
        <v>197</v>
      </c>
      <c r="C9" s="122">
        <f>C5*0.07*9</f>
        <v>1588.8600000000001</v>
      </c>
      <c r="D9" s="122">
        <f>D5*0.07*9</f>
        <v>1588.8600000000001</v>
      </c>
      <c r="E9" s="122"/>
      <c r="F9" s="122">
        <f t="shared" si="0"/>
        <v>1365.5665759891428</v>
      </c>
      <c r="G9" s="122"/>
      <c r="H9" s="109"/>
    </row>
    <row r="10" spans="1:10">
      <c r="A10" s="120" t="s">
        <v>202</v>
      </c>
      <c r="B10" s="121" t="s">
        <v>194</v>
      </c>
      <c r="C10" s="122">
        <f>0.66*C5*3+C5*0.7*6-12.6383</f>
        <v>15573.321699999999</v>
      </c>
      <c r="D10" s="122">
        <f>0.66*D5*3+D5*0.7*6-12.6383-186.916666</f>
        <v>15386.405033999999</v>
      </c>
      <c r="E10" s="122"/>
      <c r="F10" s="122">
        <f t="shared" si="0"/>
        <v>13224.047706570427</v>
      </c>
      <c r="G10" s="122"/>
      <c r="H10" s="109"/>
    </row>
    <row r="11" spans="1:10">
      <c r="A11" s="120" t="s">
        <v>203</v>
      </c>
      <c r="B11" s="121" t="s">
        <v>195</v>
      </c>
      <c r="C11" s="122">
        <f>C5*0.14*3+C5*0.15*6-12.6383</f>
        <v>3316.4017000000003</v>
      </c>
      <c r="D11" s="122">
        <f>D5*0.14*3+D5*0.15*6-12.6383-186.916666</f>
        <v>3129.4850340000003</v>
      </c>
      <c r="E11" s="122"/>
      <c r="F11" s="122">
        <f t="shared" si="0"/>
        <v>2689.6769775113266</v>
      </c>
      <c r="G11" s="122"/>
      <c r="H11" s="109"/>
    </row>
    <row r="12" spans="1:10" ht="24" customHeight="1">
      <c r="A12" s="120" t="s">
        <v>204</v>
      </c>
      <c r="B12" s="121" t="s">
        <v>196</v>
      </c>
      <c r="C12" s="122">
        <f>C5*0.29*3+C5*0.3*6-12.6383</f>
        <v>6721.1017000000002</v>
      </c>
      <c r="D12" s="122">
        <f>D5*0.29*3+D5*0.3*6-12.6383-186.916666</f>
        <v>6534.1850340000001</v>
      </c>
      <c r="E12" s="122"/>
      <c r="F12" s="122">
        <f t="shared" si="0"/>
        <v>5615.8910689166323</v>
      </c>
      <c r="G12" s="122"/>
      <c r="H12" s="109"/>
    </row>
    <row r="13" spans="1:10">
      <c r="A13" s="120" t="s">
        <v>205</v>
      </c>
      <c r="B13" s="121" t="s">
        <v>198</v>
      </c>
      <c r="C13" s="122">
        <f>3.59*3*C5+C5*3.77*6-12.6383</f>
        <v>84196.941699999996</v>
      </c>
      <c r="D13" s="122">
        <f>3.59*3*D5+D5*3.77*6-12.6383-186.916666</f>
        <v>84010.025033999991</v>
      </c>
      <c r="E13" s="122"/>
      <c r="F13" s="122">
        <f t="shared" si="0"/>
        <v>72203.518393339589</v>
      </c>
      <c r="G13" s="122"/>
      <c r="H13" s="109"/>
    </row>
    <row r="14" spans="1:10" s="113" customFormat="1" ht="66">
      <c r="A14" s="126">
        <v>2</v>
      </c>
      <c r="B14" s="127" t="s">
        <v>206</v>
      </c>
      <c r="C14" s="128">
        <f>C15+C41</f>
        <v>208897.26</v>
      </c>
      <c r="D14" s="128">
        <f>D15+D41</f>
        <v>282071.75239999994</v>
      </c>
      <c r="E14" s="128">
        <f>C14</f>
        <v>208897.26</v>
      </c>
      <c r="F14" s="125">
        <f>E14*85.946312198%</f>
        <v>179539.49125266777</v>
      </c>
      <c r="G14" s="125">
        <f>D14-F14</f>
        <v>102532.26114733217</v>
      </c>
      <c r="H14" s="112"/>
    </row>
    <row r="15" spans="1:10" s="113" customFormat="1" ht="21" customHeight="1">
      <c r="A15" s="123" t="s">
        <v>223</v>
      </c>
      <c r="B15" s="123" t="s">
        <v>208</v>
      </c>
      <c r="C15" s="125">
        <f>5.65*C5*3+C5*6*5.93</f>
        <v>132480.66</v>
      </c>
      <c r="D15" s="125">
        <f>D16+D17+D22+D25+D27+D29+D38</f>
        <v>206874.42439999996</v>
      </c>
      <c r="E15" s="125"/>
      <c r="F15" s="125"/>
      <c r="G15" s="125"/>
      <c r="H15" s="112"/>
    </row>
    <row r="16" spans="1:10" s="113" customFormat="1" ht="21" customHeight="1">
      <c r="A16" s="123"/>
      <c r="B16" s="114" t="s">
        <v>240</v>
      </c>
      <c r="C16" s="125"/>
      <c r="D16" s="125">
        <f>'[1]Северный факт 2016г.'!$V$19</f>
        <v>5733.14</v>
      </c>
      <c r="E16" s="125"/>
      <c r="F16" s="125"/>
      <c r="G16" s="125"/>
      <c r="H16" s="112"/>
    </row>
    <row r="17" spans="1:8" s="113" customFormat="1">
      <c r="A17" s="123"/>
      <c r="B17" s="115" t="s">
        <v>209</v>
      </c>
      <c r="C17" s="125"/>
      <c r="D17" s="125">
        <f>SUM(D18:D21)</f>
        <v>33563.839999999997</v>
      </c>
      <c r="E17" s="125"/>
      <c r="F17" s="125"/>
      <c r="G17" s="125"/>
      <c r="H17" s="112"/>
    </row>
    <row r="18" spans="1:8">
      <c r="A18" s="120"/>
      <c r="B18" s="114" t="s">
        <v>210</v>
      </c>
      <c r="C18" s="122"/>
      <c r="D18" s="122">
        <f>'[1]Северный факт 2016г.'!$V$27</f>
        <v>5194.6899999999996</v>
      </c>
      <c r="E18" s="122"/>
      <c r="F18" s="122"/>
      <c r="G18" s="122"/>
      <c r="H18" s="109"/>
    </row>
    <row r="19" spans="1:8">
      <c r="A19" s="120"/>
      <c r="B19" s="114" t="s">
        <v>211</v>
      </c>
      <c r="C19" s="122"/>
      <c r="D19" s="122">
        <f>'[1]Северный факт 2016г.'!$V$35</f>
        <v>9589.91</v>
      </c>
      <c r="E19" s="122"/>
      <c r="F19" s="122"/>
      <c r="G19" s="122"/>
      <c r="H19" s="109"/>
    </row>
    <row r="20" spans="1:8">
      <c r="A20" s="120"/>
      <c r="B20" s="114" t="s">
        <v>212</v>
      </c>
      <c r="C20" s="122"/>
      <c r="D20" s="122">
        <f>'[1]Северный факт 2016г.'!$V$37</f>
        <v>15780.55</v>
      </c>
      <c r="E20" s="122"/>
      <c r="F20" s="122"/>
      <c r="G20" s="122"/>
      <c r="H20" s="109"/>
    </row>
    <row r="21" spans="1:8">
      <c r="A21" s="120"/>
      <c r="B21" s="114" t="s">
        <v>213</v>
      </c>
      <c r="C21" s="122"/>
      <c r="D21" s="122">
        <f>'[1]Северный факт 2016г.'!$V$39</f>
        <v>2998.69</v>
      </c>
      <c r="E21" s="122"/>
      <c r="F21" s="122"/>
      <c r="G21" s="122"/>
      <c r="H21" s="109"/>
    </row>
    <row r="22" spans="1:8" s="113" customFormat="1">
      <c r="A22" s="123"/>
      <c r="B22" s="115" t="s">
        <v>214</v>
      </c>
      <c r="C22" s="125"/>
      <c r="D22" s="125">
        <f>SUM(D23:D24)</f>
        <v>8711.8456000000006</v>
      </c>
      <c r="E22" s="125"/>
      <c r="F22" s="125"/>
      <c r="G22" s="125"/>
      <c r="H22" s="112"/>
    </row>
    <row r="23" spans="1:8">
      <c r="A23" s="120"/>
      <c r="B23" s="114" t="str">
        <f>'[1]Северный факт 2016г.'!$B$51</f>
        <v>смена муфтовой арматуры диаметром 25-32 мм</v>
      </c>
      <c r="C23" s="122"/>
      <c r="D23" s="122">
        <f>'[1]Северный факт 2016г.'!$V$51</f>
        <v>8012.1409999999996</v>
      </c>
      <c r="E23" s="122"/>
      <c r="F23" s="122"/>
      <c r="G23" s="122"/>
      <c r="H23" s="109"/>
    </row>
    <row r="24" spans="1:8">
      <c r="A24" s="120"/>
      <c r="B24" s="114" t="s">
        <v>210</v>
      </c>
      <c r="C24" s="122"/>
      <c r="D24" s="122">
        <f>'[1]Северный факт 2016г.'!$V$49</f>
        <v>699.70460000000003</v>
      </c>
      <c r="E24" s="122"/>
      <c r="F24" s="122"/>
      <c r="G24" s="122"/>
      <c r="H24" s="109"/>
    </row>
    <row r="25" spans="1:8" s="113" customFormat="1">
      <c r="A25" s="123"/>
      <c r="B25" s="116" t="s">
        <v>215</v>
      </c>
      <c r="C25" s="125"/>
      <c r="D25" s="125">
        <f>SUM(D26:D26)</f>
        <v>5644.14</v>
      </c>
      <c r="E25" s="125"/>
      <c r="F25" s="125"/>
      <c r="G25" s="125"/>
      <c r="H25" s="112"/>
    </row>
    <row r="26" spans="1:8">
      <c r="A26" s="120"/>
      <c r="B26" s="117" t="s">
        <v>239</v>
      </c>
      <c r="C26" s="122"/>
      <c r="D26" s="122">
        <f>'[1]Северный факт 2016г.'!$V$58</f>
        <v>5644.14</v>
      </c>
      <c r="E26" s="122"/>
      <c r="F26" s="122"/>
      <c r="G26" s="122"/>
      <c r="H26" s="109"/>
    </row>
    <row r="27" spans="1:8" s="113" customFormat="1">
      <c r="A27" s="123"/>
      <c r="B27" s="115" t="s">
        <v>216</v>
      </c>
      <c r="C27" s="125"/>
      <c r="D27" s="125">
        <f>SUM(D28)</f>
        <v>58566.125799999994</v>
      </c>
      <c r="E27" s="125"/>
      <c r="F27" s="125"/>
      <c r="G27" s="125"/>
      <c r="H27" s="112"/>
    </row>
    <row r="28" spans="1:8">
      <c r="A28" s="120"/>
      <c r="B28" s="114" t="s">
        <v>217</v>
      </c>
      <c r="C28" s="122"/>
      <c r="D28" s="122">
        <f>'[1]Северный факт 2016г.'!$V$68</f>
        <v>58566.125799999994</v>
      </c>
      <c r="E28" s="122"/>
      <c r="F28" s="122"/>
      <c r="G28" s="122"/>
      <c r="H28" s="109"/>
    </row>
    <row r="29" spans="1:8" s="113" customFormat="1">
      <c r="A29" s="130"/>
      <c r="B29" s="115" t="s">
        <v>218</v>
      </c>
      <c r="C29" s="125"/>
      <c r="D29" s="125">
        <f>SUM(D30:D37)</f>
        <v>80448.404399999999</v>
      </c>
      <c r="E29" s="125"/>
      <c r="F29" s="125"/>
      <c r="G29" s="125"/>
      <c r="H29" s="112"/>
    </row>
    <row r="30" spans="1:8" ht="33">
      <c r="A30" s="129"/>
      <c r="B30" s="114" t="s">
        <v>219</v>
      </c>
      <c r="C30" s="122"/>
      <c r="D30" s="122">
        <f>'[1]Северный факт 2016г.'!$V$71</f>
        <v>4111.34</v>
      </c>
      <c r="E30" s="122"/>
      <c r="F30" s="122"/>
      <c r="G30" s="122"/>
      <c r="H30" s="109"/>
    </row>
    <row r="31" spans="1:8">
      <c r="A31" s="129"/>
      <c r="B31" s="114" t="str">
        <f>'[1]Северный факт 2016г.'!$B$73</f>
        <v>смена ламп, патронов</v>
      </c>
      <c r="C31" s="122"/>
      <c r="D31" s="122">
        <f>'[1]Северный факт 2016г.'!$V$73</f>
        <v>13758.44</v>
      </c>
      <c r="E31" s="122"/>
      <c r="F31" s="122"/>
      <c r="G31" s="122"/>
      <c r="H31" s="109"/>
    </row>
    <row r="32" spans="1:8" ht="30.75" customHeight="1">
      <c r="A32" s="129"/>
      <c r="B32" s="114" t="str">
        <f>'[1]Северный факт 2016г.'!$B$74</f>
        <v>прокладка электропроводки освещения МОП в кабель-канале, на  скобах, в трубках</v>
      </c>
      <c r="C32" s="122"/>
      <c r="D32" s="122">
        <f>'[1]Северный факт 2016г.'!$V$74</f>
        <v>17505.964400000001</v>
      </c>
      <c r="E32" s="122"/>
      <c r="F32" s="122"/>
      <c r="G32" s="122"/>
      <c r="H32" s="109"/>
    </row>
    <row r="33" spans="1:8">
      <c r="A33" s="129"/>
      <c r="B33" s="114" t="str">
        <f>'[1]Северный факт 2016г.'!$B$77</f>
        <v>щитки боксы</v>
      </c>
      <c r="C33" s="122"/>
      <c r="D33" s="122">
        <f>'[1]Северный факт 2016г.'!$V$77</f>
        <v>5664.89</v>
      </c>
      <c r="E33" s="122"/>
      <c r="F33" s="122"/>
      <c r="G33" s="122"/>
      <c r="H33" s="109"/>
    </row>
    <row r="34" spans="1:8">
      <c r="A34" s="129"/>
      <c r="B34" s="114" t="str">
        <f>'[1]Северный факт 2016г.'!$B$79</f>
        <v xml:space="preserve">смена выключателей одно-двух клавишных </v>
      </c>
      <c r="C34" s="122"/>
      <c r="D34" s="122">
        <f>'[1]Северный факт 2016г.'!$V$79</f>
        <v>2883.16</v>
      </c>
      <c r="E34" s="122"/>
      <c r="F34" s="122"/>
      <c r="G34" s="122"/>
      <c r="H34" s="109"/>
    </row>
    <row r="35" spans="1:8">
      <c r="A35" s="129"/>
      <c r="B35" s="114" t="str">
        <f>'[1]Северный факт 2016г.'!$B$80</f>
        <v>смена розеток для открытой проводки</v>
      </c>
      <c r="C35" s="122"/>
      <c r="D35" s="122">
        <f>'[1]Северный факт 2016г.'!$V$80</f>
        <v>770.47</v>
      </c>
      <c r="E35" s="122"/>
      <c r="F35" s="122"/>
      <c r="G35" s="122"/>
      <c r="H35" s="109"/>
    </row>
    <row r="36" spans="1:8">
      <c r="A36" s="129"/>
      <c r="B36" s="114" t="str">
        <f>'[1]Северный факт 2016г.'!$B$85</f>
        <v>установка ВРУ</v>
      </c>
      <c r="C36" s="122"/>
      <c r="D36" s="122">
        <f>'[1]Северный факт 2016г.'!$V$85</f>
        <v>24572.84</v>
      </c>
      <c r="E36" s="122"/>
      <c r="F36" s="122"/>
      <c r="G36" s="122"/>
      <c r="H36" s="109"/>
    </row>
    <row r="37" spans="1:8">
      <c r="A37" s="129"/>
      <c r="B37" s="114" t="str">
        <f>'[1]Северный факт 2016г.'!$B$88</f>
        <v>смена электросчетчиков</v>
      </c>
      <c r="C37" s="122"/>
      <c r="D37" s="122">
        <f>'[1]Северный факт 2016г.'!$V$88</f>
        <v>11181.3</v>
      </c>
      <c r="E37" s="122"/>
      <c r="F37" s="122"/>
      <c r="G37" s="122"/>
      <c r="H37" s="109"/>
    </row>
    <row r="38" spans="1:8">
      <c r="A38" s="129"/>
      <c r="B38" s="116" t="s">
        <v>220</v>
      </c>
      <c r="C38" s="122"/>
      <c r="D38" s="125">
        <f>SUM(D39:D40)</f>
        <v>14206.928599999999</v>
      </c>
      <c r="E38" s="122"/>
      <c r="F38" s="122"/>
      <c r="G38" s="122"/>
      <c r="H38" s="109"/>
    </row>
    <row r="39" spans="1:8">
      <c r="A39" s="129"/>
      <c r="B39" s="117" t="s">
        <v>221</v>
      </c>
      <c r="C39" s="122"/>
      <c r="D39" s="122">
        <f>'[1]Северный факт 2016г.'!$V$108</f>
        <v>7220.1958000000004</v>
      </c>
      <c r="E39" s="122"/>
      <c r="F39" s="122"/>
      <c r="G39" s="122"/>
      <c r="H39" s="109"/>
    </row>
    <row r="40" spans="1:8">
      <c r="A40" s="129"/>
      <c r="B40" s="117" t="s">
        <v>222</v>
      </c>
      <c r="C40" s="122"/>
      <c r="D40" s="122">
        <f>'[1]Северный факт 2016г.'!$V$113</f>
        <v>6986.7327999999998</v>
      </c>
      <c r="E40" s="122"/>
      <c r="F40" s="122"/>
      <c r="G40" s="122"/>
      <c r="H40" s="109"/>
    </row>
    <row r="41" spans="1:8" s="113" customFormat="1">
      <c r="A41" s="131" t="s">
        <v>207</v>
      </c>
      <c r="B41" s="132" t="s">
        <v>224</v>
      </c>
      <c r="C41" s="125">
        <f>C5*3.26*3+C5*6*3.42</f>
        <v>76416.600000000006</v>
      </c>
      <c r="D41" s="133">
        <f>SUM(D42:D44)</f>
        <v>75197.327999999994</v>
      </c>
      <c r="E41" s="133"/>
      <c r="F41" s="133"/>
      <c r="G41" s="133"/>
      <c r="H41" s="112"/>
    </row>
    <row r="42" spans="1:8">
      <c r="A42" s="129"/>
      <c r="B42" s="134" t="s">
        <v>225</v>
      </c>
      <c r="C42" s="122"/>
      <c r="D42" s="135">
        <f>'[1]Северный факт 2016г.'!$V$15</f>
        <v>3654.1135999999933</v>
      </c>
      <c r="E42" s="135"/>
      <c r="F42" s="135"/>
      <c r="G42" s="135"/>
      <c r="H42" s="109"/>
    </row>
    <row r="43" spans="1:8">
      <c r="A43" s="129"/>
      <c r="B43" s="134" t="s">
        <v>227</v>
      </c>
      <c r="C43" s="122"/>
      <c r="D43" s="135">
        <f>'[1]Северный факт 2016г.'!$V$16</f>
        <v>45633.64</v>
      </c>
      <c r="E43" s="135"/>
      <c r="F43" s="135"/>
      <c r="G43" s="135"/>
      <c r="H43" s="109"/>
    </row>
    <row r="44" spans="1:8">
      <c r="A44" s="129"/>
      <c r="B44" s="134" t="s">
        <v>228</v>
      </c>
      <c r="C44" s="122"/>
      <c r="D44" s="135">
        <f>'[1]Северный факт 2016г.'!$V$17</f>
        <v>25909.574400000001</v>
      </c>
      <c r="E44" s="135"/>
      <c r="F44" s="135"/>
      <c r="G44" s="135"/>
      <c r="H44" s="109"/>
    </row>
    <row r="45" spans="1:8" s="113" customFormat="1">
      <c r="A45" s="123">
        <v>3</v>
      </c>
      <c r="B45" s="124" t="s">
        <v>229</v>
      </c>
      <c r="C45" s="125">
        <f>SUM(C46:C47)</f>
        <v>141181.58000000002</v>
      </c>
      <c r="D45" s="125">
        <f t="shared" ref="D45" si="1">SUM(D46:D47)</f>
        <v>141181.58000000002</v>
      </c>
      <c r="E45" s="125">
        <f>C45</f>
        <v>141181.58000000002</v>
      </c>
      <c r="F45" s="125">
        <f>D45*85.946312198%-0.01</f>
        <v>121340.35151286914</v>
      </c>
      <c r="G45" s="133">
        <f>D45-F45</f>
        <v>19841.22848713088</v>
      </c>
      <c r="H45" s="112"/>
    </row>
    <row r="46" spans="1:8">
      <c r="A46" s="129"/>
      <c r="B46" s="121" t="s">
        <v>230</v>
      </c>
      <c r="C46" s="122">
        <f>C5*2.4*3+C5*2.53*6+0.01+37.835</f>
        <v>56480.205000000002</v>
      </c>
      <c r="D46" s="135">
        <f>C46</f>
        <v>56480.205000000002</v>
      </c>
      <c r="E46" s="135"/>
      <c r="F46" s="135"/>
      <c r="G46" s="135"/>
      <c r="H46" s="109"/>
    </row>
    <row r="47" spans="1:8">
      <c r="A47" s="129"/>
      <c r="B47" s="121" t="s">
        <v>231</v>
      </c>
      <c r="C47" s="122">
        <f>C5*3.61*3+C5*3.79*6+37.835</f>
        <v>84701.375000000015</v>
      </c>
      <c r="D47" s="135">
        <f>C47</f>
        <v>84701.375000000015</v>
      </c>
      <c r="E47" s="135"/>
      <c r="F47" s="135"/>
      <c r="G47" s="135"/>
      <c r="H47" s="109"/>
    </row>
    <row r="48" spans="1:8" s="113" customFormat="1">
      <c r="A48" s="130"/>
      <c r="B48" s="124" t="s">
        <v>232</v>
      </c>
      <c r="C48" s="125">
        <f>C45+C14+C6</f>
        <v>635695.17020000005</v>
      </c>
      <c r="D48" s="125">
        <f>D45+D14+D6</f>
        <v>707748.16261599993</v>
      </c>
      <c r="E48" s="125">
        <f>E45+E14+E6</f>
        <v>634642.77</v>
      </c>
      <c r="F48" s="125">
        <f>F45+F14+F6</f>
        <v>545392.65773015027</v>
      </c>
      <c r="G48" s="125">
        <f>G45+G14+G6</f>
        <v>162355.50488584966</v>
      </c>
      <c r="H48" s="112"/>
    </row>
    <row r="49" spans="1:8">
      <c r="A49" s="129"/>
      <c r="B49" s="121" t="s">
        <v>180</v>
      </c>
      <c r="C49" s="122"/>
      <c r="D49" s="135"/>
      <c r="E49" s="135"/>
      <c r="F49" s="135"/>
      <c r="G49" s="135"/>
      <c r="H49" s="109"/>
    </row>
    <row r="50" spans="1:8">
      <c r="A50" s="129"/>
      <c r="B50" s="121" t="s">
        <v>235</v>
      </c>
      <c r="C50" s="122"/>
      <c r="D50" s="135"/>
      <c r="E50" s="135"/>
      <c r="F50" s="135"/>
      <c r="G50" s="135">
        <f>E48-F48</f>
        <v>89250.112269849749</v>
      </c>
      <c r="H50" s="109"/>
    </row>
    <row r="51" spans="1:8" ht="33">
      <c r="A51" s="129"/>
      <c r="B51" s="121" t="s">
        <v>238</v>
      </c>
      <c r="C51" s="129"/>
      <c r="D51" s="135"/>
      <c r="E51" s="135"/>
      <c r="F51" s="135"/>
      <c r="G51" s="135">
        <f>D14-E14</f>
        <v>73174.49239999993</v>
      </c>
      <c r="H51" s="109"/>
    </row>
    <row r="52" spans="1:8">
      <c r="A52" s="129"/>
      <c r="B52" s="121"/>
      <c r="C52" s="129"/>
      <c r="D52" s="135"/>
      <c r="E52" s="135"/>
      <c r="F52" s="135"/>
      <c r="G52" s="135">
        <f>SUM(G50:G51)</f>
        <v>162424.60466984968</v>
      </c>
      <c r="H52" s="109"/>
    </row>
    <row r="53" spans="1:8">
      <c r="B53" s="110"/>
      <c r="D53" s="118"/>
      <c r="E53" s="118"/>
      <c r="F53" s="118"/>
      <c r="G53" s="118"/>
      <c r="H53" s="109"/>
    </row>
    <row r="54" spans="1:8">
      <c r="B54" s="110"/>
      <c r="D54" s="118"/>
      <c r="E54" s="118"/>
      <c r="F54" s="118"/>
      <c r="G54" s="118"/>
      <c r="H54" s="109"/>
    </row>
    <row r="55" spans="1:8">
      <c r="A55" s="193" t="s">
        <v>241</v>
      </c>
      <c r="B55" s="193"/>
      <c r="C55" s="193"/>
      <c r="D55" s="193"/>
      <c r="E55" s="193"/>
      <c r="F55" s="193"/>
      <c r="G55" s="193"/>
      <c r="H55" s="109"/>
    </row>
    <row r="56" spans="1:8">
      <c r="B56" s="110"/>
      <c r="D56" s="109"/>
      <c r="E56" s="109"/>
      <c r="F56" s="109"/>
      <c r="G56" s="109"/>
      <c r="H56" s="109"/>
    </row>
    <row r="57" spans="1:8">
      <c r="B57" s="110"/>
      <c r="D57" s="109"/>
      <c r="E57" s="109"/>
      <c r="F57" s="109"/>
      <c r="G57" s="109"/>
      <c r="H57" s="109"/>
    </row>
    <row r="58" spans="1:8">
      <c r="D58" s="109"/>
      <c r="E58" s="109"/>
      <c r="F58" s="109"/>
      <c r="G58" s="109"/>
      <c r="H58" s="109"/>
    </row>
  </sheetData>
  <mergeCells count="3">
    <mergeCell ref="A1:G1"/>
    <mergeCell ref="A2:G2"/>
    <mergeCell ref="A55:G55"/>
  </mergeCells>
  <pageMargins left="0.25" right="0.25" top="0.75" bottom="0.75" header="0.3" footer="0.3"/>
  <pageSetup paperSize="9" scale="68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0"/>
  <sheetViews>
    <sheetView topLeftCell="A16" workbookViewId="0">
      <selection activeCell="E25" sqref="E25"/>
    </sheetView>
  </sheetViews>
  <sheetFormatPr defaultRowHeight="15"/>
  <cols>
    <col min="1" max="1" width="5.85546875" style="138" customWidth="1"/>
    <col min="2" max="2" width="63" style="17" customWidth="1"/>
    <col min="3" max="3" width="9.85546875" style="17" customWidth="1"/>
    <col min="4" max="4" width="16.5703125" style="17" customWidth="1"/>
    <col min="5" max="5" width="26.5703125" customWidth="1"/>
  </cols>
  <sheetData>
    <row r="1" spans="1:4">
      <c r="A1" s="189" t="s">
        <v>0</v>
      </c>
      <c r="B1" s="189"/>
      <c r="C1" s="14"/>
      <c r="D1" s="14"/>
    </row>
    <row r="2" spans="1:4" ht="28.5" customHeight="1">
      <c r="A2" s="189" t="s">
        <v>244</v>
      </c>
      <c r="B2" s="189"/>
      <c r="C2" s="16"/>
      <c r="D2" s="73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165</v>
      </c>
    </row>
    <row r="5" spans="1:4">
      <c r="A5" s="7">
        <v>1</v>
      </c>
      <c r="B5" s="140" t="s">
        <v>4</v>
      </c>
      <c r="C5" s="7" t="s">
        <v>5</v>
      </c>
      <c r="D5" s="85">
        <f>SUM(D6:D7)</f>
        <v>1191.2</v>
      </c>
    </row>
    <row r="6" spans="1:4">
      <c r="A6" s="184" t="s">
        <v>268</v>
      </c>
      <c r="B6" s="96" t="s">
        <v>6</v>
      </c>
      <c r="C6" s="5" t="s">
        <v>5</v>
      </c>
      <c r="D6" s="3">
        <v>895.2</v>
      </c>
    </row>
    <row r="7" spans="1:4">
      <c r="A7" s="185" t="s">
        <v>269</v>
      </c>
      <c r="B7" s="97" t="s">
        <v>7</v>
      </c>
      <c r="C7" s="18" t="s">
        <v>5</v>
      </c>
      <c r="D7" s="19">
        <v>296</v>
      </c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>D5*D16*12</f>
        <v>52874.9856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>D5*D17*12</f>
        <v>78304.723200000008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>D5*D18*12</f>
        <v>108823.26719999999</v>
      </c>
    </row>
    <row r="14" spans="1:4">
      <c r="A14" s="184">
        <v>5</v>
      </c>
      <c r="B14" s="140" t="s">
        <v>60</v>
      </c>
      <c r="C14" s="7" t="s">
        <v>11</v>
      </c>
      <c r="D14" s="85">
        <f>SUM(D11:D13)</f>
        <v>240002.97600000002</v>
      </c>
    </row>
    <row r="15" spans="1:4">
      <c r="A15" s="184">
        <v>6</v>
      </c>
      <c r="B15" s="96" t="s">
        <v>12</v>
      </c>
      <c r="C15" s="5" t="s">
        <v>13</v>
      </c>
      <c r="D15" s="3">
        <v>16.79</v>
      </c>
    </row>
    <row r="16" spans="1:4" ht="24">
      <c r="A16" s="184">
        <v>7</v>
      </c>
      <c r="B16" s="96" t="s">
        <v>183</v>
      </c>
      <c r="C16" s="5" t="s">
        <v>13</v>
      </c>
      <c r="D16" s="3">
        <v>3.6989999999999998</v>
      </c>
    </row>
    <row r="17" spans="1:4" ht="24">
      <c r="A17" s="184">
        <v>8</v>
      </c>
      <c r="B17" s="96" t="s">
        <v>184</v>
      </c>
      <c r="C17" s="5" t="s">
        <v>13</v>
      </c>
      <c r="D17" s="3">
        <v>5.4779999999999998</v>
      </c>
    </row>
    <row r="18" spans="1:4" ht="24">
      <c r="A18" s="184">
        <v>9</v>
      </c>
      <c r="B18" s="96" t="s">
        <v>185</v>
      </c>
      <c r="C18" s="5" t="s">
        <v>13</v>
      </c>
      <c r="D18" s="37">
        <f>D15-D16-D17</f>
        <v>7.6129999999999995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139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64" t="s">
        <v>257</v>
      </c>
      <c r="C25" s="7" t="s">
        <v>11</v>
      </c>
      <c r="D25" s="63">
        <f>D27-D28</f>
        <v>65580.97</v>
      </c>
    </row>
    <row r="26" spans="1:4">
      <c r="A26" s="184"/>
      <c r="B26" s="96" t="s">
        <v>180</v>
      </c>
      <c r="C26" s="5"/>
      <c r="D26" s="58"/>
    </row>
    <row r="27" spans="1:4">
      <c r="A27" s="184" t="s">
        <v>276</v>
      </c>
      <c r="B27" s="101" t="s">
        <v>179</v>
      </c>
      <c r="C27" s="10" t="s">
        <v>11</v>
      </c>
      <c r="D27" s="61">
        <v>65580.97</v>
      </c>
    </row>
    <row r="28" spans="1:4">
      <c r="A28" s="184" t="s">
        <v>277</v>
      </c>
      <c r="B28" s="101" t="s">
        <v>182</v>
      </c>
      <c r="C28" s="10" t="s">
        <v>11</v>
      </c>
      <c r="D28" s="61"/>
    </row>
    <row r="29" spans="1:4">
      <c r="A29" s="184" t="s">
        <v>278</v>
      </c>
      <c r="B29" s="101" t="s">
        <v>177</v>
      </c>
      <c r="C29" s="10"/>
      <c r="D29" s="61"/>
    </row>
    <row r="30" spans="1:4">
      <c r="A30" s="184" t="s">
        <v>279</v>
      </c>
      <c r="B30" s="101" t="s">
        <v>178</v>
      </c>
      <c r="C30" s="10"/>
      <c r="D30" s="61"/>
    </row>
    <row r="31" spans="1:4" ht="24">
      <c r="A31" s="184" t="s">
        <v>280</v>
      </c>
      <c r="B31" s="100" t="s">
        <v>264</v>
      </c>
      <c r="C31" s="35" t="s">
        <v>11</v>
      </c>
      <c r="D31" s="60">
        <v>180041.69</v>
      </c>
    </row>
    <row r="32" spans="1:4">
      <c r="A32" s="184" t="s">
        <v>281</v>
      </c>
      <c r="B32" s="101" t="s">
        <v>18</v>
      </c>
      <c r="C32" s="10" t="s">
        <v>11</v>
      </c>
      <c r="D32" s="61">
        <f>D31-D33-D34</f>
        <v>72551.914399999994</v>
      </c>
    </row>
    <row r="33" spans="1:4">
      <c r="A33" s="184" t="s">
        <v>282</v>
      </c>
      <c r="B33" s="101" t="s">
        <v>61</v>
      </c>
      <c r="C33" s="10" t="s">
        <v>11</v>
      </c>
      <c r="D33" s="61">
        <v>54614.79</v>
      </c>
    </row>
    <row r="34" spans="1:4">
      <c r="A34" s="184" t="s">
        <v>283</v>
      </c>
      <c r="B34" s="97" t="s">
        <v>19</v>
      </c>
      <c r="C34" s="18" t="s">
        <v>11</v>
      </c>
      <c r="D34" s="62">
        <f t="shared" ref="D34" si="0">D11</f>
        <v>52874.9856</v>
      </c>
    </row>
    <row r="35" spans="1:4">
      <c r="A35" s="184" t="s">
        <v>284</v>
      </c>
      <c r="B35" s="169" t="s">
        <v>265</v>
      </c>
      <c r="C35" s="84" t="s">
        <v>11</v>
      </c>
      <c r="D35" s="60">
        <f>SUM(D36:D40)</f>
        <v>166601.48000000001</v>
      </c>
    </row>
    <row r="36" spans="1:4">
      <c r="A36" s="184" t="s">
        <v>285</v>
      </c>
      <c r="B36" s="97" t="s">
        <v>66</v>
      </c>
      <c r="C36" s="18" t="s">
        <v>11</v>
      </c>
      <c r="D36" s="62">
        <v>166601.48000000001</v>
      </c>
    </row>
    <row r="37" spans="1:4">
      <c r="A37" s="184" t="s">
        <v>286</v>
      </c>
      <c r="B37" s="101" t="s">
        <v>67</v>
      </c>
      <c r="C37" s="10" t="s">
        <v>11</v>
      </c>
      <c r="D37" s="61">
        <v>0</v>
      </c>
    </row>
    <row r="38" spans="1:4">
      <c r="A38" s="184" t="s">
        <v>287</v>
      </c>
      <c r="B38" s="101" t="s">
        <v>20</v>
      </c>
      <c r="C38" s="10" t="s">
        <v>11</v>
      </c>
      <c r="D38" s="61">
        <v>0</v>
      </c>
    </row>
    <row r="39" spans="1:4">
      <c r="A39" s="184" t="s">
        <v>288</v>
      </c>
      <c r="B39" s="101" t="s">
        <v>21</v>
      </c>
      <c r="C39" s="10" t="s">
        <v>11</v>
      </c>
      <c r="D39" s="61">
        <v>0</v>
      </c>
    </row>
    <row r="40" spans="1:4">
      <c r="A40" s="184" t="s">
        <v>289</v>
      </c>
      <c r="B40" s="101" t="s">
        <v>22</v>
      </c>
      <c r="C40" s="10" t="s">
        <v>11</v>
      </c>
      <c r="D40" s="61">
        <v>0</v>
      </c>
    </row>
    <row r="41" spans="1:4">
      <c r="A41" s="184" t="s">
        <v>290</v>
      </c>
      <c r="B41" s="142" t="s">
        <v>23</v>
      </c>
      <c r="C41" s="84" t="s">
        <v>11</v>
      </c>
      <c r="D41" s="63">
        <f>D35+D24</f>
        <v>166601.48000000001</v>
      </c>
    </row>
    <row r="42" spans="1:4">
      <c r="A42" s="184" t="s">
        <v>291</v>
      </c>
      <c r="B42" s="142" t="s">
        <v>246</v>
      </c>
      <c r="C42" s="84" t="s">
        <v>11</v>
      </c>
      <c r="D42" s="63"/>
    </row>
    <row r="43" spans="1:4">
      <c r="A43" s="184" t="s">
        <v>292</v>
      </c>
      <c r="B43" s="142" t="s">
        <v>247</v>
      </c>
      <c r="C43" s="84" t="s">
        <v>11</v>
      </c>
      <c r="D43" s="63"/>
    </row>
    <row r="44" spans="1:4">
      <c r="A44" s="184" t="s">
        <v>293</v>
      </c>
      <c r="B44" s="142" t="s">
        <v>248</v>
      </c>
      <c r="C44" s="84" t="s">
        <v>11</v>
      </c>
      <c r="D44" s="63">
        <f>D46-D47</f>
        <v>79021.179999999993</v>
      </c>
    </row>
    <row r="45" spans="1:4">
      <c r="A45" s="187"/>
      <c r="B45" s="101" t="s">
        <v>180</v>
      </c>
      <c r="C45" s="10"/>
      <c r="D45" s="61"/>
    </row>
    <row r="46" spans="1:4">
      <c r="A46" s="187" t="s">
        <v>294</v>
      </c>
      <c r="B46" s="101" t="s">
        <v>181</v>
      </c>
      <c r="C46" s="10" t="s">
        <v>11</v>
      </c>
      <c r="D46" s="61">
        <f>D27+D31-D35</f>
        <v>79021.179999999993</v>
      </c>
    </row>
    <row r="47" spans="1:4">
      <c r="A47" s="187" t="s">
        <v>295</v>
      </c>
      <c r="B47" s="101" t="s">
        <v>182</v>
      </c>
      <c r="C47" s="10" t="s">
        <v>11</v>
      </c>
      <c r="D47" s="61">
        <f>D31-D52-D58-D69</f>
        <v>0</v>
      </c>
    </row>
    <row r="48" spans="1:4">
      <c r="A48" s="187" t="s">
        <v>387</v>
      </c>
      <c r="B48" s="101" t="s">
        <v>187</v>
      </c>
      <c r="C48" s="10" t="s">
        <v>11</v>
      </c>
      <c r="D48" s="11"/>
    </row>
    <row r="49" spans="1:4">
      <c r="A49" s="187" t="s">
        <v>388</v>
      </c>
      <c r="B49" s="101" t="s">
        <v>178</v>
      </c>
      <c r="C49" s="10" t="s">
        <v>11</v>
      </c>
      <c r="D49" s="11">
        <f>D47</f>
        <v>0</v>
      </c>
    </row>
    <row r="50" spans="1:4" ht="37.5" customHeight="1">
      <c r="A50" s="188" t="s">
        <v>24</v>
      </c>
      <c r="B50" s="190"/>
      <c r="C50" s="139"/>
      <c r="D50" s="106">
        <f>D52+D58+D69</f>
        <v>180041.69</v>
      </c>
    </row>
    <row r="51" spans="1:4">
      <c r="A51" s="7">
        <v>23</v>
      </c>
      <c r="B51" s="140" t="s">
        <v>69</v>
      </c>
      <c r="C51" s="7"/>
      <c r="D51" s="85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>D34</f>
        <v>52874.9856</v>
      </c>
    </row>
    <row r="53" spans="1:4" ht="24">
      <c r="A53" s="184" t="s">
        <v>297</v>
      </c>
      <c r="B53" s="96" t="s">
        <v>78</v>
      </c>
      <c r="C53" s="5"/>
      <c r="D53" s="85" t="s">
        <v>70</v>
      </c>
    </row>
    <row r="54" spans="1:4">
      <c r="A54" s="184" t="s">
        <v>298</v>
      </c>
      <c r="B54" s="96" t="s">
        <v>25</v>
      </c>
      <c r="C54" s="30"/>
      <c r="D54" s="32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>D5</f>
        <v>1191.2</v>
      </c>
    </row>
    <row r="56" spans="1:4">
      <c r="A56" s="184" t="s">
        <v>300</v>
      </c>
      <c r="B56" s="96" t="s">
        <v>28</v>
      </c>
      <c r="C56" s="5" t="s">
        <v>13</v>
      </c>
      <c r="D56" s="3">
        <f>D52/D55/12</f>
        <v>3.6989999999999998</v>
      </c>
    </row>
    <row r="57" spans="1:4">
      <c r="A57" s="186" t="s">
        <v>301</v>
      </c>
      <c r="B57" s="140" t="s">
        <v>69</v>
      </c>
      <c r="C57" s="7"/>
      <c r="D57" s="85" t="s">
        <v>74</v>
      </c>
    </row>
    <row r="58" spans="1:4">
      <c r="A58" s="184" t="s">
        <v>302</v>
      </c>
      <c r="B58" s="96" t="s">
        <v>71</v>
      </c>
      <c r="C58" s="1" t="s">
        <v>11</v>
      </c>
      <c r="D58" s="167">
        <f>SUM(D59:D63)</f>
        <v>54614.789999999994</v>
      </c>
    </row>
    <row r="59" spans="1:4">
      <c r="A59" s="184" t="s">
        <v>303</v>
      </c>
      <c r="B59" s="96" t="s">
        <v>29</v>
      </c>
      <c r="C59" s="1" t="s">
        <v>11</v>
      </c>
      <c r="D59" s="166"/>
    </row>
    <row r="60" spans="1:4">
      <c r="A60" s="184" t="s">
        <v>304</v>
      </c>
      <c r="B60" s="96" t="s">
        <v>30</v>
      </c>
      <c r="C60" s="1" t="s">
        <v>11</v>
      </c>
      <c r="D60" s="166">
        <v>39758.699999999997</v>
      </c>
    </row>
    <row r="61" spans="1:4">
      <c r="A61" s="184" t="s">
        <v>305</v>
      </c>
      <c r="B61" s="96" t="s">
        <v>186</v>
      </c>
      <c r="C61" s="1" t="s">
        <v>11</v>
      </c>
      <c r="D61" s="166">
        <v>7020.73</v>
      </c>
    </row>
    <row r="62" spans="1:4">
      <c r="A62" s="184" t="s">
        <v>306</v>
      </c>
      <c r="B62" s="96" t="s">
        <v>31</v>
      </c>
      <c r="C62" s="1" t="s">
        <v>11</v>
      </c>
      <c r="D62" s="166"/>
    </row>
    <row r="63" spans="1:4">
      <c r="A63" s="184" t="s">
        <v>307</v>
      </c>
      <c r="B63" s="96" t="s">
        <v>174</v>
      </c>
      <c r="C63" s="1" t="s">
        <v>11</v>
      </c>
      <c r="D63" s="166">
        <v>7835.36</v>
      </c>
    </row>
    <row r="64" spans="1:4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>D5</f>
        <v>1191.2</v>
      </c>
    </row>
    <row r="67" spans="1:4">
      <c r="A67" s="184" t="s">
        <v>311</v>
      </c>
      <c r="B67" s="96" t="s">
        <v>28</v>
      </c>
      <c r="C67" s="5" t="s">
        <v>13</v>
      </c>
      <c r="D67" s="3">
        <f>D58/D66/12</f>
        <v>3.8207123069173936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1" t="s">
        <v>11</v>
      </c>
      <c r="D69" s="3">
        <f>D32</f>
        <v>72551.914399999994</v>
      </c>
    </row>
    <row r="70" spans="1:4" ht="24">
      <c r="A70" s="184" t="s">
        <v>314</v>
      </c>
      <c r="B70" s="96" t="s">
        <v>78</v>
      </c>
      <c r="C70" s="88"/>
      <c r="D70" s="85" t="s">
        <v>75</v>
      </c>
    </row>
    <row r="71" spans="1:4">
      <c r="A71" s="184" t="s">
        <v>315</v>
      </c>
      <c r="B71" s="96" t="s">
        <v>25</v>
      </c>
      <c r="C71" s="88"/>
      <c r="D71" s="32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>D5</f>
        <v>1191.2</v>
      </c>
    </row>
    <row r="73" spans="1:4">
      <c r="A73" s="184" t="s">
        <v>317</v>
      </c>
      <c r="B73" s="96" t="s">
        <v>28</v>
      </c>
      <c r="C73" s="5" t="s">
        <v>13</v>
      </c>
      <c r="D73" s="3">
        <f>D69/D72/12</f>
        <v>5.0755480747705386</v>
      </c>
    </row>
    <row r="74" spans="1:4" ht="26.25" customHeight="1">
      <c r="A74" s="188" t="s">
        <v>32</v>
      </c>
      <c r="B74" s="190"/>
      <c r="C74" s="139"/>
      <c r="D74" s="139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66">
        <v>0</v>
      </c>
    </row>
    <row r="79" spans="1:4">
      <c r="A79" s="7"/>
      <c r="B79" s="140" t="s">
        <v>39</v>
      </c>
      <c r="C79" s="139"/>
      <c r="D79" s="139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65" t="s">
        <v>248</v>
      </c>
      <c r="C82" s="84" t="s">
        <v>11</v>
      </c>
      <c r="D82" s="63">
        <f>D89+D100+D111+D122+D133+D144+D155</f>
        <v>295307.09999999998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40" t="s">
        <v>247</v>
      </c>
      <c r="C84" s="84" t="s">
        <v>11</v>
      </c>
      <c r="D84" s="86">
        <v>0</v>
      </c>
    </row>
    <row r="85" spans="1:4">
      <c r="A85" s="84">
        <v>36</v>
      </c>
      <c r="B85" s="165" t="s">
        <v>261</v>
      </c>
      <c r="C85" s="84" t="s">
        <v>11</v>
      </c>
      <c r="D85" s="86">
        <f>D93+D104+D115+D126+D137+D148+D159</f>
        <v>209543.97999999998</v>
      </c>
    </row>
    <row r="86" spans="1:4" ht="33" customHeight="1">
      <c r="A86" s="191" t="s">
        <v>40</v>
      </c>
      <c r="B86" s="192"/>
      <c r="C86" s="141"/>
      <c r="D86" s="141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>
      <c r="A89" s="10" t="s">
        <v>318</v>
      </c>
      <c r="B89" s="101" t="s">
        <v>262</v>
      </c>
      <c r="C89" s="10" t="s">
        <v>11</v>
      </c>
      <c r="D89" s="196">
        <v>23723.09</v>
      </c>
    </row>
    <row r="90" spans="1:4">
      <c r="A90" s="10" t="s">
        <v>319</v>
      </c>
      <c r="B90" s="103" t="s">
        <v>45</v>
      </c>
      <c r="C90" s="80" t="s">
        <v>46</v>
      </c>
      <c r="D90" s="196">
        <f>D91/44.56</f>
        <v>11.659335727109514</v>
      </c>
    </row>
    <row r="91" spans="1:4">
      <c r="A91" s="10" t="s">
        <v>320</v>
      </c>
      <c r="B91" s="101" t="s">
        <v>47</v>
      </c>
      <c r="C91" s="10" t="s">
        <v>11</v>
      </c>
      <c r="D91" s="61">
        <v>519.54</v>
      </c>
    </row>
    <row r="92" spans="1:4">
      <c r="A92" s="10" t="s">
        <v>321</v>
      </c>
      <c r="B92" s="101" t="s">
        <v>48</v>
      </c>
      <c r="C92" s="10" t="s">
        <v>11</v>
      </c>
      <c r="D92" s="61">
        <v>13783.38</v>
      </c>
    </row>
    <row r="93" spans="1:4">
      <c r="A93" s="10" t="s">
        <v>322</v>
      </c>
      <c r="B93" s="101" t="s">
        <v>49</v>
      </c>
      <c r="C93" s="10" t="s">
        <v>11</v>
      </c>
      <c r="D93" s="61">
        <f>D89+D91-D92</f>
        <v>10459.250000000002</v>
      </c>
    </row>
    <row r="94" spans="1:4">
      <c r="A94" s="10" t="s">
        <v>323</v>
      </c>
      <c r="B94" s="101" t="s">
        <v>50</v>
      </c>
      <c r="C94" s="10" t="s">
        <v>11</v>
      </c>
      <c r="D94" s="61">
        <f>D91</f>
        <v>519.54</v>
      </c>
    </row>
    <row r="95" spans="1:4">
      <c r="A95" s="10" t="s">
        <v>324</v>
      </c>
      <c r="B95" s="101" t="s">
        <v>51</v>
      </c>
      <c r="C95" s="10" t="s">
        <v>11</v>
      </c>
      <c r="D95" s="61">
        <v>77.260000000000005</v>
      </c>
    </row>
    <row r="96" spans="1:4">
      <c r="A96" s="10" t="s">
        <v>325</v>
      </c>
      <c r="B96" s="101" t="s">
        <v>52</v>
      </c>
      <c r="C96" s="10" t="s">
        <v>11</v>
      </c>
      <c r="D96" s="61">
        <v>618.08000000000004</v>
      </c>
    </row>
    <row r="97" spans="1:4" ht="24">
      <c r="A97" s="10" t="s">
        <v>326</v>
      </c>
      <c r="B97" s="101" t="s">
        <v>53</v>
      </c>
      <c r="C97" s="10" t="s">
        <v>11</v>
      </c>
      <c r="D97" s="61">
        <v>0</v>
      </c>
    </row>
    <row r="98" spans="1:4">
      <c r="A98" s="35">
        <v>38</v>
      </c>
      <c r="B98" s="142" t="s">
        <v>41</v>
      </c>
      <c r="C98" s="141"/>
      <c r="D98" s="60" t="s">
        <v>54</v>
      </c>
    </row>
    <row r="99" spans="1:4">
      <c r="A99" s="18" t="s">
        <v>328</v>
      </c>
      <c r="B99" s="101" t="s">
        <v>43</v>
      </c>
      <c r="C99" s="31"/>
      <c r="D99" s="61" t="s">
        <v>44</v>
      </c>
    </row>
    <row r="100" spans="1:4">
      <c r="A100" s="18" t="s">
        <v>329</v>
      </c>
      <c r="B100" s="101" t="s">
        <v>262</v>
      </c>
      <c r="C100" s="10" t="s">
        <v>11</v>
      </c>
      <c r="D100" s="196">
        <v>44956.59</v>
      </c>
    </row>
    <row r="101" spans="1:4">
      <c r="A101" s="18" t="s">
        <v>330</v>
      </c>
      <c r="B101" s="101" t="s">
        <v>45</v>
      </c>
      <c r="C101" s="41" t="s">
        <v>46</v>
      </c>
      <c r="D101" s="196">
        <f>D102/38.86</f>
        <v>19.55892949047864</v>
      </c>
    </row>
    <row r="102" spans="1:4">
      <c r="A102" s="18" t="s">
        <v>331</v>
      </c>
      <c r="B102" s="101" t="s">
        <v>47</v>
      </c>
      <c r="C102" s="10" t="s">
        <v>11</v>
      </c>
      <c r="D102" s="61">
        <v>760.06</v>
      </c>
    </row>
    <row r="103" spans="1:4">
      <c r="A103" s="18" t="s">
        <v>332</v>
      </c>
      <c r="B103" s="101" t="s">
        <v>48</v>
      </c>
      <c r="C103" s="10" t="s">
        <v>11</v>
      </c>
      <c r="D103" s="61">
        <v>27026.67</v>
      </c>
    </row>
    <row r="104" spans="1:4">
      <c r="A104" s="18" t="s">
        <v>333</v>
      </c>
      <c r="B104" s="101" t="s">
        <v>49</v>
      </c>
      <c r="C104" s="10" t="s">
        <v>11</v>
      </c>
      <c r="D104" s="61">
        <f>D100+D102-D103</f>
        <v>18689.979999999996</v>
      </c>
    </row>
    <row r="105" spans="1:4">
      <c r="A105" s="18" t="s">
        <v>334</v>
      </c>
      <c r="B105" s="101" t="s">
        <v>50</v>
      </c>
      <c r="C105" s="10" t="s">
        <v>11</v>
      </c>
      <c r="D105" s="61">
        <f>D102</f>
        <v>760.06</v>
      </c>
    </row>
    <row r="106" spans="1:4">
      <c r="A106" s="18" t="s">
        <v>335</v>
      </c>
      <c r="B106" s="101" t="s">
        <v>51</v>
      </c>
      <c r="C106" s="10" t="s">
        <v>11</v>
      </c>
      <c r="D106" s="61">
        <v>134.44999999999999</v>
      </c>
    </row>
    <row r="107" spans="1:4">
      <c r="A107" s="18" t="s">
        <v>336</v>
      </c>
      <c r="B107" s="101" t="s">
        <v>52</v>
      </c>
      <c r="C107" s="10" t="s">
        <v>11</v>
      </c>
      <c r="D107" s="61">
        <v>1075.6400000000001</v>
      </c>
    </row>
    <row r="108" spans="1:4" ht="24">
      <c r="A108" s="18" t="s">
        <v>337</v>
      </c>
      <c r="B108" s="101" t="s">
        <v>53</v>
      </c>
      <c r="C108" s="10" t="s">
        <v>11</v>
      </c>
      <c r="D108" s="61">
        <v>0</v>
      </c>
    </row>
    <row r="109" spans="1:4">
      <c r="A109" s="84">
        <v>39</v>
      </c>
      <c r="B109" s="142" t="s">
        <v>41</v>
      </c>
      <c r="C109" s="84"/>
      <c r="D109" s="63" t="s">
        <v>62</v>
      </c>
    </row>
    <row r="110" spans="1:4">
      <c r="A110" s="10" t="s">
        <v>263</v>
      </c>
      <c r="B110" s="101" t="s">
        <v>43</v>
      </c>
      <c r="C110" s="10"/>
      <c r="D110" s="62" t="s">
        <v>44</v>
      </c>
    </row>
    <row r="111" spans="1:4">
      <c r="A111" s="18" t="s">
        <v>338</v>
      </c>
      <c r="B111" s="101" t="s">
        <v>262</v>
      </c>
      <c r="C111" s="10" t="s">
        <v>11</v>
      </c>
      <c r="D111" s="196">
        <v>18164.36</v>
      </c>
    </row>
    <row r="112" spans="1:4">
      <c r="A112" s="10" t="s">
        <v>339</v>
      </c>
      <c r="B112" s="101" t="s">
        <v>45</v>
      </c>
      <c r="C112" s="43" t="s">
        <v>46</v>
      </c>
      <c r="D112" s="61">
        <f>D113/44.56</f>
        <v>7.8958707360861746</v>
      </c>
    </row>
    <row r="113" spans="1:4">
      <c r="A113" s="10" t="s">
        <v>340</v>
      </c>
      <c r="B113" s="101" t="s">
        <v>47</v>
      </c>
      <c r="C113" s="10" t="s">
        <v>11</v>
      </c>
      <c r="D113" s="61">
        <v>351.84</v>
      </c>
    </row>
    <row r="114" spans="1:4">
      <c r="A114" s="18" t="s">
        <v>341</v>
      </c>
      <c r="B114" s="101" t="s">
        <v>48</v>
      </c>
      <c r="C114" s="10" t="s">
        <v>11</v>
      </c>
      <c r="D114" s="61">
        <v>10096.58</v>
      </c>
    </row>
    <row r="115" spans="1:4">
      <c r="A115" s="18" t="s">
        <v>342</v>
      </c>
      <c r="B115" s="101" t="s">
        <v>49</v>
      </c>
      <c r="C115" s="10" t="s">
        <v>11</v>
      </c>
      <c r="D115" s="61">
        <f>D111+D113-D114</f>
        <v>8419.6200000000008</v>
      </c>
    </row>
    <row r="116" spans="1:4">
      <c r="A116" s="18" t="s">
        <v>343</v>
      </c>
      <c r="B116" s="101" t="s">
        <v>50</v>
      </c>
      <c r="C116" s="10" t="s">
        <v>11</v>
      </c>
      <c r="D116" s="61">
        <f>D113</f>
        <v>351.84</v>
      </c>
    </row>
    <row r="117" spans="1:4">
      <c r="A117" s="18" t="s">
        <v>344</v>
      </c>
      <c r="B117" s="101" t="s">
        <v>51</v>
      </c>
      <c r="C117" s="10" t="s">
        <v>11</v>
      </c>
      <c r="D117" s="61">
        <v>77.260000000000005</v>
      </c>
    </row>
    <row r="118" spans="1:4">
      <c r="A118" s="18" t="s">
        <v>346</v>
      </c>
      <c r="B118" s="101" t="s">
        <v>52</v>
      </c>
      <c r="C118" s="10" t="s">
        <v>11</v>
      </c>
      <c r="D118" s="61">
        <v>618.08000000000004</v>
      </c>
    </row>
    <row r="119" spans="1:4" ht="24">
      <c r="A119" s="18" t="s">
        <v>345</v>
      </c>
      <c r="B119" s="101" t="s">
        <v>53</v>
      </c>
      <c r="C119" s="10" t="s">
        <v>11</v>
      </c>
      <c r="D119" s="61"/>
    </row>
    <row r="120" spans="1:4">
      <c r="A120" s="84">
        <v>40</v>
      </c>
      <c r="B120" s="142" t="s">
        <v>41</v>
      </c>
      <c r="C120" s="84"/>
      <c r="D120" s="63" t="s">
        <v>63</v>
      </c>
    </row>
    <row r="121" spans="1:4">
      <c r="A121" s="10" t="s">
        <v>347</v>
      </c>
      <c r="B121" s="101" t="s">
        <v>43</v>
      </c>
      <c r="C121" s="10"/>
      <c r="D121" s="62" t="s">
        <v>56</v>
      </c>
    </row>
    <row r="122" spans="1:4">
      <c r="A122" s="18" t="s">
        <v>348</v>
      </c>
      <c r="B122" s="101" t="s">
        <v>262</v>
      </c>
      <c r="C122" s="10" t="s">
        <v>11</v>
      </c>
      <c r="D122" s="196">
        <v>49558.98</v>
      </c>
    </row>
    <row r="123" spans="1:4">
      <c r="A123" s="10" t="s">
        <v>349</v>
      </c>
      <c r="B123" s="101" t="s">
        <v>45</v>
      </c>
      <c r="C123" s="43" t="s">
        <v>46</v>
      </c>
      <c r="D123" s="61">
        <f>D124/1803.11</f>
        <v>0.51488261947413083</v>
      </c>
    </row>
    <row r="124" spans="1:4">
      <c r="A124" s="10" t="s">
        <v>350</v>
      </c>
      <c r="B124" s="101" t="s">
        <v>47</v>
      </c>
      <c r="C124" s="10" t="s">
        <v>11</v>
      </c>
      <c r="D124" s="61">
        <v>928.39</v>
      </c>
    </row>
    <row r="125" spans="1:4">
      <c r="A125" s="18" t="s">
        <v>351</v>
      </c>
      <c r="B125" s="101" t="s">
        <v>48</v>
      </c>
      <c r="C125" s="10" t="s">
        <v>11</v>
      </c>
      <c r="D125" s="61">
        <v>27222.36</v>
      </c>
    </row>
    <row r="126" spans="1:4">
      <c r="A126" s="18" t="s">
        <v>352</v>
      </c>
      <c r="B126" s="101" t="s">
        <v>49</v>
      </c>
      <c r="C126" s="10" t="s">
        <v>11</v>
      </c>
      <c r="D126" s="61">
        <f>D122+D124-D125</f>
        <v>23265.010000000002</v>
      </c>
    </row>
    <row r="127" spans="1:4">
      <c r="A127" s="18" t="s">
        <v>353</v>
      </c>
      <c r="B127" s="101" t="s">
        <v>50</v>
      </c>
      <c r="C127" s="10" t="s">
        <v>11</v>
      </c>
      <c r="D127" s="61">
        <f>D124</f>
        <v>928.39</v>
      </c>
    </row>
    <row r="128" spans="1:4">
      <c r="A128" s="18" t="s">
        <v>354</v>
      </c>
      <c r="B128" s="101" t="s">
        <v>51</v>
      </c>
      <c r="C128" s="10" t="s">
        <v>11</v>
      </c>
      <c r="D128" s="61">
        <v>203.58</v>
      </c>
    </row>
    <row r="129" spans="1:4">
      <c r="A129" s="18" t="s">
        <v>355</v>
      </c>
      <c r="B129" s="101" t="s">
        <v>52</v>
      </c>
      <c r="C129" s="10" t="s">
        <v>11</v>
      </c>
      <c r="D129" s="61">
        <v>1628.64</v>
      </c>
    </row>
    <row r="130" spans="1:4" ht="24">
      <c r="A130" s="18" t="s">
        <v>356</v>
      </c>
      <c r="B130" s="101" t="s">
        <v>53</v>
      </c>
      <c r="C130" s="10" t="s">
        <v>11</v>
      </c>
      <c r="D130" s="61"/>
    </row>
    <row r="131" spans="1:4">
      <c r="A131" s="84">
        <v>41</v>
      </c>
      <c r="B131" s="142" t="s">
        <v>41</v>
      </c>
      <c r="C131" s="84"/>
      <c r="D131" s="60" t="s">
        <v>55</v>
      </c>
    </row>
    <row r="132" spans="1:4">
      <c r="A132" s="10" t="s">
        <v>357</v>
      </c>
      <c r="B132" s="101" t="s">
        <v>43</v>
      </c>
      <c r="C132" s="10"/>
      <c r="D132" s="62" t="s">
        <v>56</v>
      </c>
    </row>
    <row r="133" spans="1:4">
      <c r="A133" s="18" t="s">
        <v>358</v>
      </c>
      <c r="B133" s="101" t="s">
        <v>262</v>
      </c>
      <c r="C133" s="10" t="s">
        <v>11</v>
      </c>
      <c r="D133" s="196">
        <v>110247.01</v>
      </c>
    </row>
    <row r="134" spans="1:4">
      <c r="A134" s="10" t="s">
        <v>359</v>
      </c>
      <c r="B134" s="101" t="s">
        <v>45</v>
      </c>
      <c r="C134" s="43" t="s">
        <v>46</v>
      </c>
      <c r="D134" s="61">
        <f>D135/1556.595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61">
        <v>0</v>
      </c>
    </row>
    <row r="136" spans="1:4">
      <c r="A136" s="18" t="s">
        <v>361</v>
      </c>
      <c r="B136" s="101" t="s">
        <v>48</v>
      </c>
      <c r="C136" s="10" t="s">
        <v>11</v>
      </c>
      <c r="D136" s="61">
        <v>34671.31</v>
      </c>
    </row>
    <row r="137" spans="1:4">
      <c r="A137" s="18" t="s">
        <v>362</v>
      </c>
      <c r="B137" s="101" t="s">
        <v>49</v>
      </c>
      <c r="C137" s="10" t="s">
        <v>11</v>
      </c>
      <c r="D137" s="61">
        <f>D133+D135-D136</f>
        <v>75575.7</v>
      </c>
    </row>
    <row r="138" spans="1:4">
      <c r="A138" s="18" t="s">
        <v>363</v>
      </c>
      <c r="B138" s="101" t="s">
        <v>50</v>
      </c>
      <c r="C138" s="10" t="s">
        <v>11</v>
      </c>
      <c r="D138" s="61">
        <f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61">
        <f>D136</f>
        <v>34671.31</v>
      </c>
    </row>
    <row r="140" spans="1:4">
      <c r="A140" s="18" t="s">
        <v>365</v>
      </c>
      <c r="B140" s="101" t="s">
        <v>52</v>
      </c>
      <c r="C140" s="10" t="s">
        <v>11</v>
      </c>
      <c r="D140" s="61">
        <f>D137</f>
        <v>75575.7</v>
      </c>
    </row>
    <row r="141" spans="1:4" ht="24">
      <c r="A141" s="18" t="s">
        <v>366</v>
      </c>
      <c r="B141" s="101" t="s">
        <v>53</v>
      </c>
      <c r="C141" s="10" t="s">
        <v>11</v>
      </c>
      <c r="D141" s="61">
        <v>0</v>
      </c>
    </row>
    <row r="142" spans="1:4">
      <c r="A142" s="84">
        <v>42</v>
      </c>
      <c r="B142" s="142" t="s">
        <v>41</v>
      </c>
      <c r="C142" s="84"/>
      <c r="D142" s="60" t="s">
        <v>57</v>
      </c>
    </row>
    <row r="143" spans="1:4">
      <c r="A143" s="10" t="s">
        <v>367</v>
      </c>
      <c r="B143" s="101" t="s">
        <v>43</v>
      </c>
      <c r="C143" s="10"/>
      <c r="D143" s="62" t="s">
        <v>58</v>
      </c>
    </row>
    <row r="144" spans="1:4">
      <c r="A144" s="18" t="s">
        <v>368</v>
      </c>
      <c r="B144" s="101" t="s">
        <v>262</v>
      </c>
      <c r="C144" s="10" t="s">
        <v>11</v>
      </c>
      <c r="D144" s="196">
        <v>37352.19</v>
      </c>
    </row>
    <row r="145" spans="1:4">
      <c r="A145" s="10" t="s">
        <v>369</v>
      </c>
      <c r="B145" s="101" t="s">
        <v>45</v>
      </c>
      <c r="C145" s="43" t="s">
        <v>46</v>
      </c>
      <c r="D145" s="61">
        <f>D146/5.73</f>
        <v>27798.036649214657</v>
      </c>
    </row>
    <row r="146" spans="1:4">
      <c r="A146" s="10" t="s">
        <v>370</v>
      </c>
      <c r="B146" s="101" t="s">
        <v>47</v>
      </c>
      <c r="C146" s="10" t="s">
        <v>11</v>
      </c>
      <c r="D146" s="61">
        <v>159282.75</v>
      </c>
    </row>
    <row r="147" spans="1:4">
      <c r="A147" s="18" t="s">
        <v>371</v>
      </c>
      <c r="B147" s="101" t="s">
        <v>48</v>
      </c>
      <c r="C147" s="10" t="s">
        <v>11</v>
      </c>
      <c r="D147" s="61">
        <v>135307.04</v>
      </c>
    </row>
    <row r="148" spans="1:4">
      <c r="A148" s="18" t="s">
        <v>372</v>
      </c>
      <c r="B148" s="101" t="s">
        <v>49</v>
      </c>
      <c r="C148" s="10" t="s">
        <v>11</v>
      </c>
      <c r="D148" s="61">
        <f>D144+D146-D147</f>
        <v>61327.899999999994</v>
      </c>
    </row>
    <row r="149" spans="1:4">
      <c r="A149" s="18" t="s">
        <v>373</v>
      </c>
      <c r="B149" s="101" t="s">
        <v>50</v>
      </c>
      <c r="C149" s="10" t="s">
        <v>11</v>
      </c>
      <c r="D149" s="61">
        <f>D146</f>
        <v>159282.75</v>
      </c>
    </row>
    <row r="150" spans="1:4">
      <c r="A150" s="18" t="s">
        <v>374</v>
      </c>
      <c r="B150" s="101" t="s">
        <v>51</v>
      </c>
      <c r="C150" s="10" t="s">
        <v>11</v>
      </c>
      <c r="D150" s="61">
        <f>D147</f>
        <v>135307.04</v>
      </c>
    </row>
    <row r="151" spans="1:4">
      <c r="A151" s="18" t="s">
        <v>375</v>
      </c>
      <c r="B151" s="101" t="s">
        <v>52</v>
      </c>
      <c r="C151" s="10" t="s">
        <v>11</v>
      </c>
      <c r="D151" s="61">
        <v>12686.22</v>
      </c>
    </row>
    <row r="152" spans="1:4" ht="24">
      <c r="A152" s="18" t="s">
        <v>376</v>
      </c>
      <c r="B152" s="101" t="s">
        <v>53</v>
      </c>
      <c r="C152" s="10" t="s">
        <v>11</v>
      </c>
      <c r="D152" s="61">
        <v>0</v>
      </c>
    </row>
    <row r="153" spans="1:4">
      <c r="A153" s="84">
        <v>43</v>
      </c>
      <c r="B153" s="142" t="s">
        <v>41</v>
      </c>
      <c r="C153" s="84"/>
      <c r="D153" s="60" t="s">
        <v>59</v>
      </c>
    </row>
    <row r="154" spans="1:4">
      <c r="A154" s="10" t="s">
        <v>377</v>
      </c>
      <c r="B154" s="101" t="s">
        <v>43</v>
      </c>
      <c r="C154" s="10"/>
      <c r="D154" s="62" t="s">
        <v>44</v>
      </c>
    </row>
    <row r="155" spans="1:4">
      <c r="A155" s="18" t="s">
        <v>378</v>
      </c>
      <c r="B155" s="101" t="s">
        <v>262</v>
      </c>
      <c r="C155" s="10" t="s">
        <v>11</v>
      </c>
      <c r="D155" s="196">
        <v>11304.88</v>
      </c>
    </row>
    <row r="156" spans="1:4">
      <c r="A156" s="10" t="s">
        <v>379</v>
      </c>
      <c r="B156" s="101" t="s">
        <v>45</v>
      </c>
      <c r="C156" s="43" t="s">
        <v>46</v>
      </c>
      <c r="D156" s="61">
        <f>D157/65.6</f>
        <v>543.49847560975616</v>
      </c>
    </row>
    <row r="157" spans="1:4">
      <c r="A157" s="10" t="s">
        <v>380</v>
      </c>
      <c r="B157" s="101" t="s">
        <v>47</v>
      </c>
      <c r="C157" s="10" t="s">
        <v>11</v>
      </c>
      <c r="D157" s="61">
        <v>35653.5</v>
      </c>
    </row>
    <row r="158" spans="1:4">
      <c r="A158" s="18" t="s">
        <v>381</v>
      </c>
      <c r="B158" s="101" t="s">
        <v>48</v>
      </c>
      <c r="C158" s="10" t="s">
        <v>11</v>
      </c>
      <c r="D158" s="61">
        <v>35151.86</v>
      </c>
    </row>
    <row r="159" spans="1:4">
      <c r="A159" s="18" t="s">
        <v>382</v>
      </c>
      <c r="B159" s="101" t="s">
        <v>49</v>
      </c>
      <c r="C159" s="10" t="s">
        <v>11</v>
      </c>
      <c r="D159" s="61">
        <f>D155+D157-D158</f>
        <v>11806.519999999997</v>
      </c>
    </row>
    <row r="160" spans="1:4">
      <c r="A160" s="18" t="s">
        <v>383</v>
      </c>
      <c r="B160" s="101" t="s">
        <v>50</v>
      </c>
      <c r="C160" s="10" t="s">
        <v>11</v>
      </c>
      <c r="D160" s="61">
        <f>D157</f>
        <v>35653.5</v>
      </c>
    </row>
    <row r="161" spans="1:4">
      <c r="A161" s="18" t="s">
        <v>384</v>
      </c>
      <c r="B161" s="101" t="s">
        <v>51</v>
      </c>
      <c r="C161" s="10" t="s">
        <v>11</v>
      </c>
      <c r="D161" s="61">
        <f>D158</f>
        <v>35151.86</v>
      </c>
    </row>
    <row r="162" spans="1:4">
      <c r="A162" s="18" t="s">
        <v>385</v>
      </c>
      <c r="B162" s="101" t="s">
        <v>52</v>
      </c>
      <c r="C162" s="10" t="s">
        <v>11</v>
      </c>
      <c r="D162" s="61">
        <f>D159</f>
        <v>11806.519999999997</v>
      </c>
    </row>
    <row r="163" spans="1:4" ht="24">
      <c r="A163" s="18" t="s">
        <v>386</v>
      </c>
      <c r="B163" s="101" t="s">
        <v>53</v>
      </c>
      <c r="C163" s="10" t="s">
        <v>11</v>
      </c>
      <c r="D163" s="61">
        <v>0</v>
      </c>
    </row>
    <row r="164" spans="1:4" ht="28.5" customHeight="1">
      <c r="A164" s="188" t="s">
        <v>163</v>
      </c>
      <c r="B164" s="188"/>
      <c r="C164" s="139"/>
      <c r="D164" s="61"/>
    </row>
    <row r="165" spans="1:4">
      <c r="A165" s="6">
        <v>44</v>
      </c>
      <c r="B165" s="104" t="s">
        <v>33</v>
      </c>
      <c r="C165" s="6" t="s">
        <v>34</v>
      </c>
      <c r="D165" s="61"/>
    </row>
    <row r="166" spans="1:4">
      <c r="A166" s="6">
        <v>45</v>
      </c>
      <c r="B166" s="104" t="s">
        <v>35</v>
      </c>
      <c r="C166" s="6" t="s">
        <v>34</v>
      </c>
      <c r="D166" s="61"/>
    </row>
    <row r="167" spans="1:4">
      <c r="A167" s="6">
        <v>46</v>
      </c>
      <c r="B167" s="104" t="s">
        <v>36</v>
      </c>
      <c r="C167" s="6" t="s">
        <v>37</v>
      </c>
      <c r="D167" s="61"/>
    </row>
    <row r="168" spans="1:4">
      <c r="A168" s="6">
        <v>47</v>
      </c>
      <c r="B168" s="104" t="s">
        <v>38</v>
      </c>
      <c r="C168" s="6" t="s">
        <v>11</v>
      </c>
      <c r="D168" s="11">
        <v>0</v>
      </c>
    </row>
    <row r="169" spans="1:4">
      <c r="A169" s="53"/>
      <c r="B169" s="105"/>
      <c r="C169" s="54"/>
      <c r="D169" s="55"/>
    </row>
    <row r="170" spans="1:4">
      <c r="A170" s="53"/>
      <c r="B170" s="105"/>
      <c r="C170" s="54"/>
      <c r="D170" s="55"/>
    </row>
  </sheetData>
  <autoFilter ref="A3:D168"/>
  <mergeCells count="6">
    <mergeCell ref="A164:B164"/>
    <mergeCell ref="A1:B1"/>
    <mergeCell ref="A2:B2"/>
    <mergeCell ref="A50:B50"/>
    <mergeCell ref="A74:B74"/>
    <mergeCell ref="A86:B8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6"/>
  <sheetViews>
    <sheetView topLeftCell="A57" workbookViewId="0">
      <selection activeCell="D118" sqref="D118"/>
    </sheetView>
  </sheetViews>
  <sheetFormatPr defaultRowHeight="15"/>
  <cols>
    <col min="1" max="1" width="5.42578125" style="138" customWidth="1"/>
    <col min="2" max="2" width="63" style="17" customWidth="1"/>
    <col min="3" max="3" width="9.85546875" style="17" customWidth="1"/>
    <col min="4" max="4" width="16.5703125" style="17" customWidth="1"/>
    <col min="6" max="7" width="11" bestFit="1" customWidth="1"/>
  </cols>
  <sheetData>
    <row r="1" spans="1:4">
      <c r="A1" s="189" t="s">
        <v>0</v>
      </c>
      <c r="B1" s="189"/>
      <c r="C1" s="14"/>
      <c r="D1" s="14"/>
    </row>
    <row r="2" spans="1:4" ht="24" customHeight="1">
      <c r="A2" s="189" t="s">
        <v>244</v>
      </c>
      <c r="B2" s="189"/>
      <c r="C2" s="16"/>
      <c r="D2" s="73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19" t="s">
        <v>166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3202.5</v>
      </c>
    </row>
    <row r="6" spans="1:4">
      <c r="A6" s="184" t="s">
        <v>268</v>
      </c>
      <c r="B6" s="96" t="s">
        <v>6</v>
      </c>
      <c r="C6" s="5" t="s">
        <v>5</v>
      </c>
      <c r="D6" s="19">
        <v>3202.5</v>
      </c>
    </row>
    <row r="7" spans="1:4">
      <c r="A7" s="185" t="s">
        <v>269</v>
      </c>
      <c r="B7" s="97" t="s">
        <v>7</v>
      </c>
      <c r="C7" s="18" t="s">
        <v>5</v>
      </c>
      <c r="D7" s="19"/>
    </row>
    <row r="8" spans="1:4">
      <c r="A8" s="184" t="s">
        <v>270</v>
      </c>
      <c r="B8" s="96" t="s">
        <v>8</v>
      </c>
      <c r="C8" s="5" t="s">
        <v>5</v>
      </c>
      <c r="D8" s="19"/>
    </row>
    <row r="9" spans="1:4">
      <c r="A9" s="184" t="s">
        <v>271</v>
      </c>
      <c r="B9" s="17" t="s">
        <v>9</v>
      </c>
      <c r="C9" s="5" t="s">
        <v>5</v>
      </c>
      <c r="D9" s="19"/>
    </row>
    <row r="10" spans="1:4">
      <c r="A10" s="184" t="s">
        <v>272</v>
      </c>
      <c r="B10" s="96" t="s">
        <v>10</v>
      </c>
      <c r="C10" s="5" t="s">
        <v>5</v>
      </c>
      <c r="D10" s="19"/>
    </row>
    <row r="11" spans="1:4" ht="24">
      <c r="A11" s="184" t="s">
        <v>273</v>
      </c>
      <c r="B11" s="96" t="s">
        <v>183</v>
      </c>
      <c r="C11" s="5" t="s">
        <v>11</v>
      </c>
      <c r="D11" s="3">
        <f>D5*D16*12</f>
        <v>236920.94999999998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>D5*D17*12</f>
        <v>350865.9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1">D5*D18*12</f>
        <v>685783.35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2">SUM(D11:D13)</f>
        <v>1273570.2</v>
      </c>
    </row>
    <row r="15" spans="1:4">
      <c r="A15" s="184">
        <v>6</v>
      </c>
      <c r="B15" s="96" t="s">
        <v>12</v>
      </c>
      <c r="C15" s="5" t="s">
        <v>13</v>
      </c>
      <c r="D15" s="19">
        <v>33.14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3">D15-D16-D17</f>
        <v>17.844999999999999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19"/>
    </row>
    <row r="23" spans="1:4">
      <c r="A23" s="184">
        <v>14</v>
      </c>
      <c r="B23" s="140" t="s">
        <v>64</v>
      </c>
      <c r="C23" s="7" t="s">
        <v>11</v>
      </c>
      <c r="D23" s="34">
        <v>0</v>
      </c>
    </row>
    <row r="24" spans="1:4">
      <c r="A24" s="184">
        <v>15</v>
      </c>
      <c r="B24" s="140" t="s">
        <v>65</v>
      </c>
      <c r="C24" s="7" t="s">
        <v>11</v>
      </c>
      <c r="D24" s="34">
        <v>0</v>
      </c>
    </row>
    <row r="25" spans="1:4">
      <c r="A25" s="184">
        <v>16</v>
      </c>
      <c r="B25" s="168" t="s">
        <v>257</v>
      </c>
      <c r="C25" s="7" t="s">
        <v>11</v>
      </c>
      <c r="D25" s="85">
        <v>74444.03</v>
      </c>
    </row>
    <row r="26" spans="1:4">
      <c r="A26" s="184"/>
      <c r="B26" s="96" t="s">
        <v>180</v>
      </c>
      <c r="C26" s="5"/>
      <c r="D26" s="19"/>
    </row>
    <row r="27" spans="1:4">
      <c r="A27" s="184" t="s">
        <v>276</v>
      </c>
      <c r="B27" s="96" t="s">
        <v>179</v>
      </c>
      <c r="C27" s="5" t="s">
        <v>11</v>
      </c>
      <c r="D27" s="19">
        <f>D25</f>
        <v>74444.03</v>
      </c>
    </row>
    <row r="28" spans="1:4">
      <c r="A28" s="184" t="s">
        <v>277</v>
      </c>
      <c r="B28" s="96" t="s">
        <v>182</v>
      </c>
      <c r="C28" s="5" t="s">
        <v>11</v>
      </c>
      <c r="D28" s="19"/>
    </row>
    <row r="29" spans="1:4">
      <c r="A29" s="184" t="s">
        <v>278</v>
      </c>
      <c r="B29" s="96" t="s">
        <v>177</v>
      </c>
      <c r="C29" s="5"/>
      <c r="D29" s="19"/>
    </row>
    <row r="30" spans="1:4">
      <c r="A30" s="184" t="s">
        <v>279</v>
      </c>
      <c r="B30" s="96" t="s">
        <v>178</v>
      </c>
      <c r="C30" s="5"/>
      <c r="D30" s="19"/>
    </row>
    <row r="31" spans="1:4" ht="24">
      <c r="A31" s="184" t="s">
        <v>280</v>
      </c>
      <c r="B31" s="100" t="s">
        <v>245</v>
      </c>
      <c r="C31" s="35" t="s">
        <v>11</v>
      </c>
      <c r="D31" s="34">
        <v>1273132.92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895429.71</v>
      </c>
    </row>
    <row r="33" spans="1:4">
      <c r="A33" s="184" t="s">
        <v>282</v>
      </c>
      <c r="B33" s="101" t="s">
        <v>61</v>
      </c>
      <c r="C33" s="10" t="s">
        <v>11</v>
      </c>
      <c r="D33" s="11">
        <v>140782.26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4">D11</f>
        <v>236920.94999999998</v>
      </c>
    </row>
    <row r="35" spans="1:4">
      <c r="A35" s="184" t="s">
        <v>284</v>
      </c>
      <c r="B35" s="169" t="s">
        <v>265</v>
      </c>
      <c r="C35" s="84" t="s">
        <v>11</v>
      </c>
      <c r="D35" s="34">
        <f t="shared" ref="D35" si="5">SUM(D36:D40)</f>
        <v>1255621.27</v>
      </c>
    </row>
    <row r="36" spans="1:4">
      <c r="A36" s="184" t="s">
        <v>285</v>
      </c>
      <c r="B36" s="97" t="s">
        <v>66</v>
      </c>
      <c r="C36" s="18" t="s">
        <v>11</v>
      </c>
      <c r="D36" s="19">
        <v>1255621.27</v>
      </c>
    </row>
    <row r="37" spans="1:4">
      <c r="A37" s="184" t="s">
        <v>286</v>
      </c>
      <c r="B37" s="101" t="s">
        <v>67</v>
      </c>
      <c r="C37" s="10" t="s">
        <v>11</v>
      </c>
      <c r="D37" s="19">
        <v>0</v>
      </c>
    </row>
    <row r="38" spans="1:4">
      <c r="A38" s="184" t="s">
        <v>287</v>
      </c>
      <c r="B38" s="101" t="s">
        <v>20</v>
      </c>
      <c r="C38" s="10" t="s">
        <v>11</v>
      </c>
      <c r="D38" s="19">
        <v>0</v>
      </c>
    </row>
    <row r="39" spans="1:4">
      <c r="A39" s="184" t="s">
        <v>288</v>
      </c>
      <c r="B39" s="101" t="s">
        <v>21</v>
      </c>
      <c r="C39" s="10" t="s">
        <v>11</v>
      </c>
      <c r="D39" s="19">
        <v>0</v>
      </c>
    </row>
    <row r="40" spans="1:4">
      <c r="A40" s="184" t="s">
        <v>289</v>
      </c>
      <c r="B40" s="101" t="s">
        <v>22</v>
      </c>
      <c r="C40" s="10" t="s">
        <v>11</v>
      </c>
      <c r="D40" s="19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6">D35+D24</f>
        <v>1255621.27</v>
      </c>
    </row>
    <row r="42" spans="1:4">
      <c r="A42" s="184" t="s">
        <v>291</v>
      </c>
      <c r="B42" s="169" t="s">
        <v>266</v>
      </c>
      <c r="C42" s="84" t="s">
        <v>11</v>
      </c>
      <c r="D42" s="34"/>
    </row>
    <row r="43" spans="1:4">
      <c r="A43" s="184" t="s">
        <v>292</v>
      </c>
      <c r="B43" s="169" t="s">
        <v>267</v>
      </c>
      <c r="C43" s="84" t="s">
        <v>11</v>
      </c>
      <c r="D43" s="86"/>
    </row>
    <row r="44" spans="1:4">
      <c r="A44" s="184" t="s">
        <v>293</v>
      </c>
      <c r="B44" s="169" t="s">
        <v>261</v>
      </c>
      <c r="C44" s="84" t="s">
        <v>11</v>
      </c>
      <c r="D44" s="86">
        <f>D46-D47</f>
        <v>91955.679999999935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97" t="s">
        <v>181</v>
      </c>
      <c r="C46" s="18" t="s">
        <v>11</v>
      </c>
      <c r="D46" s="19">
        <f t="shared" ref="D46" si="7">D27+D31-D35</f>
        <v>91955.679999999935</v>
      </c>
    </row>
    <row r="47" spans="1:4">
      <c r="A47" s="187" t="s">
        <v>295</v>
      </c>
      <c r="B47" s="97" t="s">
        <v>182</v>
      </c>
      <c r="C47" s="18" t="s">
        <v>11</v>
      </c>
      <c r="D47" s="19"/>
    </row>
    <row r="48" spans="1:4">
      <c r="A48" s="187" t="s">
        <v>387</v>
      </c>
      <c r="B48" s="97" t="s">
        <v>187</v>
      </c>
      <c r="C48" s="18" t="s">
        <v>11</v>
      </c>
      <c r="D48" s="19"/>
    </row>
    <row r="49" spans="1:4">
      <c r="A49" s="187" t="s">
        <v>388</v>
      </c>
      <c r="B49" s="97" t="s">
        <v>178</v>
      </c>
      <c r="C49" s="18" t="s">
        <v>11</v>
      </c>
      <c r="D49" s="19"/>
    </row>
    <row r="50" spans="1:4" ht="36.75" customHeight="1">
      <c r="A50" s="7"/>
      <c r="B50" s="178"/>
      <c r="C50" s="139"/>
      <c r="D50" s="106">
        <f>D52+D58+D69</f>
        <v>1273132.92</v>
      </c>
    </row>
    <row r="51" spans="1:4">
      <c r="A51" s="7">
        <v>23</v>
      </c>
      <c r="B51" s="140" t="s">
        <v>69</v>
      </c>
      <c r="C51" s="7"/>
      <c r="D51" s="34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8">D34</f>
        <v>236920.94999999998</v>
      </c>
    </row>
    <row r="53" spans="1:4" ht="24">
      <c r="A53" s="184" t="s">
        <v>297</v>
      </c>
      <c r="B53" s="96" t="s">
        <v>78</v>
      </c>
      <c r="C53" s="5"/>
      <c r="D53" s="34" t="s">
        <v>70</v>
      </c>
    </row>
    <row r="54" spans="1:4">
      <c r="A54" s="184" t="s">
        <v>298</v>
      </c>
      <c r="B54" s="96" t="s">
        <v>25</v>
      </c>
      <c r="C54" s="30"/>
      <c r="D54" s="75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9">D5</f>
        <v>3202.5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0">D52/D55/12</f>
        <v>6.1649999999999991</v>
      </c>
    </row>
    <row r="57" spans="1:4">
      <c r="A57" s="186" t="s">
        <v>301</v>
      </c>
      <c r="B57" s="140" t="s">
        <v>69</v>
      </c>
      <c r="C57" s="7"/>
      <c r="D57" s="34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>SUM(D59:D63)</f>
        <v>140782.26</v>
      </c>
    </row>
    <row r="59" spans="1:4">
      <c r="A59" s="184" t="s">
        <v>303</v>
      </c>
      <c r="B59" s="96" t="s">
        <v>29</v>
      </c>
      <c r="C59" s="1" t="s">
        <v>11</v>
      </c>
      <c r="D59" s="19"/>
    </row>
    <row r="60" spans="1:4">
      <c r="A60" s="184" t="s">
        <v>304</v>
      </c>
      <c r="B60" s="96" t="s">
        <v>30</v>
      </c>
      <c r="C60" s="1" t="s">
        <v>11</v>
      </c>
      <c r="D60" s="19">
        <v>112815.55</v>
      </c>
    </row>
    <row r="61" spans="1:4">
      <c r="A61" s="184" t="s">
        <v>305</v>
      </c>
      <c r="B61" s="96" t="s">
        <v>186</v>
      </c>
      <c r="C61" s="1" t="s">
        <v>11</v>
      </c>
      <c r="D61" s="19">
        <v>999.25</v>
      </c>
    </row>
    <row r="62" spans="1:4">
      <c r="A62" s="184" t="s">
        <v>306</v>
      </c>
      <c r="B62" s="96" t="s">
        <v>31</v>
      </c>
      <c r="C62" s="1" t="s">
        <v>11</v>
      </c>
      <c r="D62" s="19">
        <v>26967.46</v>
      </c>
    </row>
    <row r="63" spans="1:4">
      <c r="A63" s="184" t="s">
        <v>307</v>
      </c>
      <c r="B63" s="96" t="s">
        <v>174</v>
      </c>
      <c r="C63" s="1" t="s">
        <v>11</v>
      </c>
      <c r="D63" s="19"/>
    </row>
    <row r="64" spans="1:4" ht="24">
      <c r="A64" s="184" t="s">
        <v>308</v>
      </c>
      <c r="B64" s="96" t="s">
        <v>78</v>
      </c>
      <c r="C64" s="1"/>
      <c r="D64" s="34" t="s">
        <v>74</v>
      </c>
    </row>
    <row r="65" spans="1:4">
      <c r="A65" s="184" t="s">
        <v>309</v>
      </c>
      <c r="B65" s="96" t="s">
        <v>25</v>
      </c>
      <c r="C65" s="30"/>
      <c r="D65" s="75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1">D5</f>
        <v>3202.5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2">D58/D66/12</f>
        <v>3.6633427010148325</v>
      </c>
    </row>
    <row r="68" spans="1:4">
      <c r="A68" s="186" t="s">
        <v>312</v>
      </c>
      <c r="B68" s="140" t="s">
        <v>69</v>
      </c>
      <c r="C68" s="7"/>
      <c r="D68" s="34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3">D32</f>
        <v>895429.71</v>
      </c>
    </row>
    <row r="70" spans="1:4" ht="24">
      <c r="A70" s="184" t="s">
        <v>314</v>
      </c>
      <c r="B70" s="96" t="s">
        <v>78</v>
      </c>
      <c r="C70" s="5"/>
      <c r="D70" s="3" t="s">
        <v>75</v>
      </c>
    </row>
    <row r="71" spans="1:4">
      <c r="A71" s="184" t="s">
        <v>315</v>
      </c>
      <c r="B71" s="96" t="s">
        <v>25</v>
      </c>
      <c r="C71" s="5"/>
      <c r="D71" s="3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4">D5</f>
        <v>3202.5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5">D69/D72/12</f>
        <v>23.300278688524589</v>
      </c>
    </row>
    <row r="74" spans="1:4" ht="27.75" customHeight="1">
      <c r="A74" s="5"/>
      <c r="B74" s="178"/>
      <c r="C74" s="139"/>
      <c r="D74" s="34"/>
    </row>
    <row r="75" spans="1:4">
      <c r="A75" s="6">
        <v>27</v>
      </c>
      <c r="B75" s="102" t="s">
        <v>33</v>
      </c>
      <c r="C75" s="6" t="s">
        <v>34</v>
      </c>
      <c r="D75" s="19">
        <v>0</v>
      </c>
    </row>
    <row r="76" spans="1:4">
      <c r="A76" s="6">
        <v>28</v>
      </c>
      <c r="B76" s="102" t="s">
        <v>35</v>
      </c>
      <c r="C76" s="6" t="s">
        <v>34</v>
      </c>
      <c r="D76" s="76">
        <v>0</v>
      </c>
    </row>
    <row r="77" spans="1:4">
      <c r="A77" s="6">
        <v>29</v>
      </c>
      <c r="B77" s="102" t="s">
        <v>36</v>
      </c>
      <c r="C77" s="6" t="s">
        <v>37</v>
      </c>
      <c r="D77" s="76">
        <v>0</v>
      </c>
    </row>
    <row r="78" spans="1:4">
      <c r="A78" s="6">
        <v>30</v>
      </c>
      <c r="B78" s="102" t="s">
        <v>38</v>
      </c>
      <c r="C78" s="6" t="s">
        <v>11</v>
      </c>
      <c r="D78" s="19">
        <v>0</v>
      </c>
    </row>
    <row r="79" spans="1:4">
      <c r="A79" s="7"/>
      <c r="B79" s="140" t="s">
        <v>39</v>
      </c>
      <c r="C79" s="139"/>
      <c r="D79" s="18"/>
    </row>
    <row r="80" spans="1:4">
      <c r="A80" s="7">
        <v>31</v>
      </c>
      <c r="B80" s="140" t="s">
        <v>64</v>
      </c>
      <c r="C80" s="7" t="s">
        <v>11</v>
      </c>
      <c r="D80" s="34">
        <v>0</v>
      </c>
    </row>
    <row r="81" spans="1:4">
      <c r="A81" s="7">
        <v>32</v>
      </c>
      <c r="B81" s="140" t="s">
        <v>65</v>
      </c>
      <c r="C81" s="7" t="s">
        <v>11</v>
      </c>
      <c r="D81" s="34">
        <v>0</v>
      </c>
    </row>
    <row r="82" spans="1:4">
      <c r="A82" s="84">
        <v>33</v>
      </c>
      <c r="B82" s="169" t="s">
        <v>248</v>
      </c>
      <c r="C82" s="84" t="s">
        <v>11</v>
      </c>
      <c r="D82" s="34">
        <f>D89+D100+D111+D122+D133+D144+D155</f>
        <v>155374.43</v>
      </c>
    </row>
    <row r="83" spans="1:4">
      <c r="A83" s="84">
        <v>34</v>
      </c>
      <c r="B83" s="142" t="s">
        <v>92</v>
      </c>
      <c r="C83" s="84" t="s">
        <v>11</v>
      </c>
      <c r="D83" s="34">
        <v>0</v>
      </c>
    </row>
    <row r="84" spans="1:4">
      <c r="A84" s="84">
        <v>35</v>
      </c>
      <c r="B84" s="140" t="s">
        <v>247</v>
      </c>
      <c r="C84" s="84" t="s">
        <v>11</v>
      </c>
      <c r="D84" s="34">
        <v>0</v>
      </c>
    </row>
    <row r="85" spans="1:4">
      <c r="A85" s="84">
        <v>36</v>
      </c>
      <c r="B85" s="142" t="s">
        <v>248</v>
      </c>
      <c r="C85" s="84" t="s">
        <v>11</v>
      </c>
      <c r="D85" s="86">
        <f>D93+D104+D115+D126+D137+D148+D159</f>
        <v>200903.29</v>
      </c>
    </row>
    <row r="86" spans="1:4" ht="24" customHeight="1">
      <c r="A86" s="18"/>
      <c r="B86" s="180"/>
      <c r="C86" s="141"/>
      <c r="D86" s="34"/>
    </row>
    <row r="87" spans="1:4" ht="24">
      <c r="A87" s="84">
        <v>37</v>
      </c>
      <c r="B87" s="142" t="s">
        <v>41</v>
      </c>
      <c r="C87" s="141"/>
      <c r="D87" s="34" t="s">
        <v>42</v>
      </c>
    </row>
    <row r="88" spans="1:4">
      <c r="A88" s="10" t="s">
        <v>327</v>
      </c>
      <c r="B88" s="101" t="s">
        <v>43</v>
      </c>
      <c r="C88" s="31"/>
      <c r="D88" s="19" t="s">
        <v>44</v>
      </c>
    </row>
    <row r="89" spans="1:4">
      <c r="A89" s="10" t="s">
        <v>318</v>
      </c>
      <c r="B89" s="101" t="s">
        <v>262</v>
      </c>
      <c r="C89" s="10" t="s">
        <v>11</v>
      </c>
      <c r="D89" s="19">
        <v>15350.33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4835.1575403949728</v>
      </c>
    </row>
    <row r="91" spans="1:4">
      <c r="A91" s="10" t="s">
        <v>320</v>
      </c>
      <c r="B91" s="101" t="s">
        <v>47</v>
      </c>
      <c r="C91" s="10" t="s">
        <v>11</v>
      </c>
      <c r="D91" s="19">
        <v>215454.62</v>
      </c>
    </row>
    <row r="92" spans="1:4">
      <c r="A92" s="10" t="s">
        <v>321</v>
      </c>
      <c r="B92" s="101" t="s">
        <v>48</v>
      </c>
      <c r="C92" s="10" t="s">
        <v>11</v>
      </c>
      <c r="D92" s="19">
        <v>207687.33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23117.619999999995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" si="16">D91</f>
        <v>215454.62</v>
      </c>
    </row>
    <row r="95" spans="1:4">
      <c r="A95" s="10" t="s">
        <v>324</v>
      </c>
      <c r="B95" s="101" t="s">
        <v>51</v>
      </c>
      <c r="C95" s="10" t="s">
        <v>11</v>
      </c>
      <c r="D95" s="11">
        <f>D94-D96</f>
        <v>80111.839999999997</v>
      </c>
    </row>
    <row r="96" spans="1:4">
      <c r="A96" s="10" t="s">
        <v>325</v>
      </c>
      <c r="B96" s="101" t="s">
        <v>52</v>
      </c>
      <c r="C96" s="10" t="s">
        <v>11</v>
      </c>
      <c r="D96" s="61">
        <v>135342.78</v>
      </c>
    </row>
    <row r="97" spans="1:6" ht="24">
      <c r="A97" s="10" t="s">
        <v>326</v>
      </c>
      <c r="B97" s="101" t="s">
        <v>53</v>
      </c>
      <c r="C97" s="10" t="s">
        <v>11</v>
      </c>
      <c r="D97" s="19">
        <v>0</v>
      </c>
    </row>
    <row r="98" spans="1:6">
      <c r="A98" s="35">
        <v>38</v>
      </c>
      <c r="B98" s="142" t="s">
        <v>41</v>
      </c>
      <c r="C98" s="141"/>
      <c r="D98" s="34" t="s">
        <v>54</v>
      </c>
    </row>
    <row r="99" spans="1:6">
      <c r="A99" s="18" t="s">
        <v>328</v>
      </c>
      <c r="B99" s="101" t="s">
        <v>43</v>
      </c>
      <c r="C99" s="31"/>
      <c r="D99" s="19" t="s">
        <v>44</v>
      </c>
    </row>
    <row r="100" spans="1:6">
      <c r="A100" s="18" t="s">
        <v>329</v>
      </c>
      <c r="B100" s="101" t="s">
        <v>262</v>
      </c>
      <c r="C100" s="10" t="s">
        <v>11</v>
      </c>
      <c r="D100" s="19">
        <v>21421.86</v>
      </c>
    </row>
    <row r="101" spans="1:6">
      <c r="A101" s="18" t="s">
        <v>330</v>
      </c>
      <c r="B101" s="101" t="s">
        <v>45</v>
      </c>
      <c r="C101" s="41" t="s">
        <v>46</v>
      </c>
      <c r="D101" s="42">
        <f>D90+D112</f>
        <v>7261.6254488330342</v>
      </c>
    </row>
    <row r="102" spans="1:6">
      <c r="A102" s="18" t="s">
        <v>331</v>
      </c>
      <c r="B102" s="101" t="s">
        <v>47</v>
      </c>
      <c r="C102" s="10" t="s">
        <v>11</v>
      </c>
      <c r="D102" s="19">
        <v>282082.95</v>
      </c>
    </row>
    <row r="103" spans="1:6">
      <c r="A103" s="18" t="s">
        <v>332</v>
      </c>
      <c r="B103" s="101" t="s">
        <v>48</v>
      </c>
      <c r="C103" s="10" t="s">
        <v>11</v>
      </c>
      <c r="D103" s="19">
        <v>272064.65000000002</v>
      </c>
    </row>
    <row r="104" spans="1:6">
      <c r="A104" s="18" t="s">
        <v>333</v>
      </c>
      <c r="B104" s="101" t="s">
        <v>49</v>
      </c>
      <c r="C104" s="10" t="s">
        <v>11</v>
      </c>
      <c r="D104" s="11">
        <f>D100+D102-D103</f>
        <v>31440.159999999974</v>
      </c>
    </row>
    <row r="105" spans="1:6">
      <c r="A105" s="18" t="s">
        <v>334</v>
      </c>
      <c r="B105" s="101" t="s">
        <v>50</v>
      </c>
      <c r="C105" s="10" t="s">
        <v>11</v>
      </c>
      <c r="D105" s="11">
        <f t="shared" ref="D105:D106" si="17">D102</f>
        <v>282082.95</v>
      </c>
    </row>
    <row r="106" spans="1:6">
      <c r="A106" s="18" t="s">
        <v>335</v>
      </c>
      <c r="B106" s="101" t="s">
        <v>51</v>
      </c>
      <c r="C106" s="10" t="s">
        <v>11</v>
      </c>
      <c r="D106" s="11">
        <f>D105-D107</f>
        <v>31397.630000000005</v>
      </c>
    </row>
    <row r="107" spans="1:6">
      <c r="A107" s="18" t="s">
        <v>336</v>
      </c>
      <c r="B107" s="101" t="s">
        <v>52</v>
      </c>
      <c r="C107" s="10" t="s">
        <v>11</v>
      </c>
      <c r="D107" s="11">
        <v>250685.32</v>
      </c>
    </row>
    <row r="108" spans="1:6" ht="24">
      <c r="A108" s="18" t="s">
        <v>337</v>
      </c>
      <c r="B108" s="101" t="s">
        <v>53</v>
      </c>
      <c r="C108" s="10" t="s">
        <v>11</v>
      </c>
      <c r="D108" s="19">
        <v>0</v>
      </c>
    </row>
    <row r="109" spans="1:6">
      <c r="A109" s="84">
        <v>39</v>
      </c>
      <c r="B109" s="142" t="s">
        <v>41</v>
      </c>
      <c r="C109" s="84"/>
      <c r="D109" s="34" t="s">
        <v>62</v>
      </c>
    </row>
    <row r="110" spans="1:6">
      <c r="A110" s="10" t="s">
        <v>263</v>
      </c>
      <c r="B110" s="101" t="s">
        <v>43</v>
      </c>
      <c r="C110" s="10"/>
      <c r="D110" s="19" t="s">
        <v>44</v>
      </c>
    </row>
    <row r="111" spans="1:6">
      <c r="A111" s="18" t="s">
        <v>338</v>
      </c>
      <c r="B111" s="101" t="s">
        <v>262</v>
      </c>
      <c r="C111" s="10" t="s">
        <v>11</v>
      </c>
      <c r="D111" s="19">
        <v>8195.64</v>
      </c>
    </row>
    <row r="112" spans="1:6">
      <c r="A112" s="10" t="s">
        <v>339</v>
      </c>
      <c r="B112" s="101" t="s">
        <v>45</v>
      </c>
      <c r="C112" s="43" t="s">
        <v>46</v>
      </c>
      <c r="D112" s="11">
        <f>D113/44.56</f>
        <v>2426.4679084380609</v>
      </c>
      <c r="F112" s="195"/>
    </row>
    <row r="113" spans="1:7">
      <c r="A113" s="10" t="s">
        <v>340</v>
      </c>
      <c r="B113" s="101" t="s">
        <v>47</v>
      </c>
      <c r="C113" s="10" t="s">
        <v>11</v>
      </c>
      <c r="D113" s="19">
        <v>108123.41</v>
      </c>
    </row>
    <row r="114" spans="1:7">
      <c r="A114" s="18" t="s">
        <v>341</v>
      </c>
      <c r="B114" s="101" t="s">
        <v>48</v>
      </c>
      <c r="C114" s="10" t="s">
        <v>11</v>
      </c>
      <c r="D114" s="19">
        <v>105798.56</v>
      </c>
    </row>
    <row r="115" spans="1:7">
      <c r="A115" s="18" t="s">
        <v>342</v>
      </c>
      <c r="B115" s="101" t="s">
        <v>49</v>
      </c>
      <c r="C115" s="10" t="s">
        <v>11</v>
      </c>
      <c r="D115" s="11">
        <f>D111+D113-D114</f>
        <v>10520.490000000005</v>
      </c>
    </row>
    <row r="116" spans="1:7">
      <c r="A116" s="18" t="s">
        <v>343</v>
      </c>
      <c r="B116" s="101" t="s">
        <v>50</v>
      </c>
      <c r="C116" s="10" t="s">
        <v>11</v>
      </c>
      <c r="D116" s="11">
        <f t="shared" ref="D116:D117" si="18">D113</f>
        <v>108123.41</v>
      </c>
    </row>
    <row r="117" spans="1:7">
      <c r="A117" s="18" t="s">
        <v>344</v>
      </c>
      <c r="B117" s="101" t="s">
        <v>51</v>
      </c>
      <c r="C117" s="10" t="s">
        <v>11</v>
      </c>
      <c r="D117" s="11">
        <f>Общий!E114</f>
        <v>105798.56</v>
      </c>
    </row>
    <row r="118" spans="1:7">
      <c r="A118" s="18" t="s">
        <v>346</v>
      </c>
      <c r="B118" s="101" t="s">
        <v>52</v>
      </c>
      <c r="C118" s="10" t="s">
        <v>11</v>
      </c>
      <c r="D118" s="11">
        <f>Общий!E115</f>
        <v>10520.490000000005</v>
      </c>
      <c r="G118" s="195">
        <f>D118/44.56</f>
        <v>236.09717235188521</v>
      </c>
    </row>
    <row r="119" spans="1:7" ht="24">
      <c r="A119" s="18" t="s">
        <v>345</v>
      </c>
      <c r="B119" s="101" t="s">
        <v>53</v>
      </c>
      <c r="C119" s="10" t="s">
        <v>11</v>
      </c>
      <c r="D119" s="19"/>
    </row>
    <row r="120" spans="1:7">
      <c r="A120" s="84">
        <v>40</v>
      </c>
      <c r="B120" s="142" t="s">
        <v>41</v>
      </c>
      <c r="C120" s="84"/>
      <c r="D120" s="34" t="s">
        <v>63</v>
      </c>
    </row>
    <row r="121" spans="1:7">
      <c r="A121" s="10" t="s">
        <v>347</v>
      </c>
      <c r="B121" s="101" t="s">
        <v>43</v>
      </c>
      <c r="C121" s="10"/>
      <c r="D121" s="19" t="s">
        <v>56</v>
      </c>
    </row>
    <row r="122" spans="1:7">
      <c r="A122" s="18" t="s">
        <v>348</v>
      </c>
      <c r="B122" s="101" t="s">
        <v>262</v>
      </c>
      <c r="C122" s="10" t="s">
        <v>11</v>
      </c>
      <c r="D122" s="19">
        <v>25068.48</v>
      </c>
    </row>
    <row r="123" spans="1:7">
      <c r="A123" s="10" t="s">
        <v>349</v>
      </c>
      <c r="B123" s="101" t="s">
        <v>45</v>
      </c>
      <c r="C123" s="43" t="s">
        <v>46</v>
      </c>
      <c r="D123" s="11">
        <f>D124/1822.08</f>
        <v>157.16745148401827</v>
      </c>
    </row>
    <row r="124" spans="1:7">
      <c r="A124" s="10" t="s">
        <v>350</v>
      </c>
      <c r="B124" s="101" t="s">
        <v>47</v>
      </c>
      <c r="C124" s="10" t="s">
        <v>11</v>
      </c>
      <c r="D124" s="19">
        <v>286371.67</v>
      </c>
    </row>
    <row r="125" spans="1:7">
      <c r="A125" s="18" t="s">
        <v>351</v>
      </c>
      <c r="B125" s="101" t="s">
        <v>48</v>
      </c>
      <c r="C125" s="10" t="s">
        <v>11</v>
      </c>
      <c r="D125" s="19">
        <v>280054.38</v>
      </c>
    </row>
    <row r="126" spans="1:7">
      <c r="A126" s="18" t="s">
        <v>352</v>
      </c>
      <c r="B126" s="101" t="s">
        <v>49</v>
      </c>
      <c r="C126" s="10" t="s">
        <v>11</v>
      </c>
      <c r="D126" s="11">
        <f>D122+D124-D125</f>
        <v>31385.76999999996</v>
      </c>
    </row>
    <row r="127" spans="1:7">
      <c r="A127" s="18" t="s">
        <v>353</v>
      </c>
      <c r="B127" s="101" t="s">
        <v>50</v>
      </c>
      <c r="C127" s="10" t="s">
        <v>11</v>
      </c>
      <c r="D127" s="11">
        <f t="shared" ref="D127:D128" si="19">D124</f>
        <v>286371.67</v>
      </c>
    </row>
    <row r="128" spans="1:7">
      <c r="A128" s="18" t="s">
        <v>354</v>
      </c>
      <c r="B128" s="101" t="s">
        <v>51</v>
      </c>
      <c r="C128" s="10" t="s">
        <v>11</v>
      </c>
      <c r="D128" s="11">
        <f>D127-D129</f>
        <v>128411.65999999997</v>
      </c>
    </row>
    <row r="129" spans="1:4">
      <c r="A129" s="18" t="s">
        <v>355</v>
      </c>
      <c r="B129" s="101" t="s">
        <v>52</v>
      </c>
      <c r="C129" s="10" t="s">
        <v>11</v>
      </c>
      <c r="D129" s="11">
        <v>157960.01</v>
      </c>
    </row>
    <row r="130" spans="1:4" ht="24">
      <c r="A130" s="18" t="s">
        <v>356</v>
      </c>
      <c r="B130" s="101" t="s">
        <v>53</v>
      </c>
      <c r="C130" s="10" t="s">
        <v>11</v>
      </c>
      <c r="D130" s="19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>
      <c r="A133" s="18" t="s">
        <v>358</v>
      </c>
      <c r="B133" s="101" t="s">
        <v>262</v>
      </c>
      <c r="C133" s="10" t="s">
        <v>11</v>
      </c>
      <c r="D133" s="19">
        <v>60443.45</v>
      </c>
    </row>
    <row r="134" spans="1:4">
      <c r="A134" s="10" t="s">
        <v>359</v>
      </c>
      <c r="B134" s="101" t="s">
        <v>45</v>
      </c>
      <c r="C134" s="43" t="s">
        <v>46</v>
      </c>
      <c r="D134" s="11">
        <f t="shared" ref="D134" si="20">D135/1556.595</f>
        <v>658.11411446137242</v>
      </c>
    </row>
    <row r="135" spans="1:4">
      <c r="A135" s="10" t="s">
        <v>360</v>
      </c>
      <c r="B135" s="101" t="s">
        <v>47</v>
      </c>
      <c r="C135" s="10" t="s">
        <v>11</v>
      </c>
      <c r="D135" s="19">
        <v>1024417.14</v>
      </c>
    </row>
    <row r="136" spans="1:4">
      <c r="A136" s="18" t="s">
        <v>361</v>
      </c>
      <c r="B136" s="101" t="s">
        <v>48</v>
      </c>
      <c r="C136" s="10" t="s">
        <v>11</v>
      </c>
      <c r="D136" s="19">
        <v>1008952.33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75908.260000000126</v>
      </c>
    </row>
    <row r="138" spans="1:4">
      <c r="A138" s="18" t="s">
        <v>363</v>
      </c>
      <c r="B138" s="101" t="s">
        <v>50</v>
      </c>
      <c r="C138" s="10" t="s">
        <v>11</v>
      </c>
      <c r="D138" s="11">
        <v>1502506.11</v>
      </c>
    </row>
    <row r="139" spans="1:4">
      <c r="A139" s="18" t="s">
        <v>364</v>
      </c>
      <c r="B139" s="101" t="s">
        <v>51</v>
      </c>
      <c r="C139" s="10" t="s">
        <v>11</v>
      </c>
      <c r="D139" s="11">
        <f>D138-D140</f>
        <v>1245937.79</v>
      </c>
    </row>
    <row r="140" spans="1:4">
      <c r="A140" s="18" t="s">
        <v>365</v>
      </c>
      <c r="B140" s="101" t="s">
        <v>52</v>
      </c>
      <c r="C140" s="10" t="s">
        <v>11</v>
      </c>
      <c r="D140" s="61">
        <v>256568.32000000001</v>
      </c>
    </row>
    <row r="141" spans="1:4" ht="24">
      <c r="A141" s="18" t="s">
        <v>366</v>
      </c>
      <c r="B141" s="101" t="s">
        <v>53</v>
      </c>
      <c r="C141" s="10" t="s">
        <v>11</v>
      </c>
      <c r="D141" s="19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>
      <c r="A144" s="18" t="s">
        <v>368</v>
      </c>
      <c r="B144" s="101" t="s">
        <v>262</v>
      </c>
      <c r="C144" s="10" t="s">
        <v>11</v>
      </c>
      <c r="D144" s="19">
        <v>19441.62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81796.809773123896</v>
      </c>
    </row>
    <row r="146" spans="1:4">
      <c r="A146" s="10" t="s">
        <v>370</v>
      </c>
      <c r="B146" s="101" t="s">
        <v>47</v>
      </c>
      <c r="C146" s="10" t="s">
        <v>11</v>
      </c>
      <c r="D146" s="19">
        <v>468695.72</v>
      </c>
    </row>
    <row r="147" spans="1:4">
      <c r="A147" s="18" t="s">
        <v>371</v>
      </c>
      <c r="B147" s="101" t="s">
        <v>48</v>
      </c>
      <c r="C147" s="10" t="s">
        <v>11</v>
      </c>
      <c r="D147" s="19">
        <v>464642.89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23494.449999999953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1">D146</f>
        <v>468695.72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1"/>
        <v>464642.89</v>
      </c>
    </row>
    <row r="151" spans="1:4">
      <c r="A151" s="18" t="s">
        <v>375</v>
      </c>
      <c r="B151" s="101" t="s">
        <v>52</v>
      </c>
      <c r="C151" s="10" t="s">
        <v>11</v>
      </c>
      <c r="D151" s="61">
        <v>55048.11</v>
      </c>
    </row>
    <row r="152" spans="1:4" ht="24">
      <c r="A152" s="18" t="s">
        <v>376</v>
      </c>
      <c r="B152" s="101" t="s">
        <v>53</v>
      </c>
      <c r="C152" s="10" t="s">
        <v>11</v>
      </c>
      <c r="D152" s="19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>
      <c r="A155" s="18" t="s">
        <v>378</v>
      </c>
      <c r="B155" s="101" t="s">
        <v>262</v>
      </c>
      <c r="C155" s="10" t="s">
        <v>11</v>
      </c>
      <c r="D155" s="19">
        <v>5453.05</v>
      </c>
    </row>
    <row r="156" spans="1:4">
      <c r="A156" s="10" t="s">
        <v>379</v>
      </c>
      <c r="B156" s="101" t="s">
        <v>45</v>
      </c>
      <c r="C156" s="43" t="s">
        <v>46</v>
      </c>
      <c r="D156" s="11">
        <f t="shared" ref="D156" si="22">D157/58.55</f>
        <v>1673.1822374039284</v>
      </c>
    </row>
    <row r="157" spans="1:4">
      <c r="A157" s="10" t="s">
        <v>380</v>
      </c>
      <c r="B157" s="101" t="s">
        <v>47</v>
      </c>
      <c r="C157" s="10" t="s">
        <v>11</v>
      </c>
      <c r="D157" s="19">
        <v>97964.82</v>
      </c>
    </row>
    <row r="158" spans="1:4">
      <c r="A158" s="18" t="s">
        <v>381</v>
      </c>
      <c r="B158" s="101" t="s">
        <v>48</v>
      </c>
      <c r="C158" s="10" t="s">
        <v>11</v>
      </c>
      <c r="D158" s="19">
        <v>98381.33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5036.5400000000081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3">D157</f>
        <v>97964.82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3"/>
        <v>98381.33</v>
      </c>
    </row>
    <row r="162" spans="1:4">
      <c r="A162" s="18" t="s">
        <v>385</v>
      </c>
      <c r="B162" s="101" t="s">
        <v>52</v>
      </c>
      <c r="C162" s="10" t="s">
        <v>11</v>
      </c>
      <c r="D162" s="11">
        <v>0</v>
      </c>
    </row>
    <row r="163" spans="1:4" ht="24">
      <c r="A163" s="18" t="s">
        <v>386</v>
      </c>
      <c r="B163" s="101" t="s">
        <v>53</v>
      </c>
      <c r="C163" s="10" t="s">
        <v>11</v>
      </c>
      <c r="D163" s="19">
        <v>0</v>
      </c>
    </row>
    <row r="164" spans="1:4" ht="29.25" customHeight="1">
      <c r="A164" s="5"/>
      <c r="B164" s="177"/>
      <c r="C164" s="139"/>
      <c r="D164" s="34"/>
    </row>
    <row r="165" spans="1:4">
      <c r="A165" s="5">
        <v>44</v>
      </c>
      <c r="B165" s="104" t="s">
        <v>33</v>
      </c>
      <c r="C165" s="6" t="s">
        <v>34</v>
      </c>
      <c r="D165" s="34"/>
    </row>
    <row r="166" spans="1:4">
      <c r="A166" s="5">
        <v>45</v>
      </c>
      <c r="B166" s="104" t="s">
        <v>35</v>
      </c>
      <c r="C166" s="6" t="s">
        <v>34</v>
      </c>
      <c r="D166" s="34"/>
    </row>
    <row r="167" spans="1:4">
      <c r="A167" s="5">
        <v>46</v>
      </c>
      <c r="B167" s="104" t="s">
        <v>36</v>
      </c>
      <c r="C167" s="6" t="s">
        <v>37</v>
      </c>
      <c r="D167" s="34"/>
    </row>
    <row r="168" spans="1:4">
      <c r="A168" s="5">
        <v>47</v>
      </c>
      <c r="B168" s="104" t="s">
        <v>38</v>
      </c>
      <c r="C168" s="6" t="s">
        <v>11</v>
      </c>
      <c r="D168" s="34"/>
    </row>
    <row r="169" spans="1:4">
      <c r="A169" s="5"/>
      <c r="B169" s="105"/>
      <c r="C169" s="54"/>
      <c r="D169" s="55"/>
    </row>
    <row r="170" spans="1:4">
      <c r="A170" s="5"/>
      <c r="B170" s="105"/>
      <c r="C170" s="54"/>
      <c r="D170" s="55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156"/>
    </row>
    <row r="247" spans="1:1">
      <c r="A247" s="52"/>
    </row>
    <row r="248" spans="1:1">
      <c r="A248" s="52"/>
    </row>
    <row r="249" spans="1:1">
      <c r="A249" s="52"/>
    </row>
    <row r="250" spans="1:1">
      <c r="A250" s="52"/>
    </row>
    <row r="251" spans="1:1">
      <c r="A251" s="52"/>
    </row>
    <row r="252" spans="1:1">
      <c r="A252" s="52"/>
    </row>
    <row r="253" spans="1:1">
      <c r="A253" s="52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26"/>
  <sheetViews>
    <sheetView topLeftCell="A85" workbookViewId="0">
      <selection activeCell="D106" sqref="D106"/>
    </sheetView>
  </sheetViews>
  <sheetFormatPr defaultRowHeight="15"/>
  <cols>
    <col min="1" max="1" width="5.28515625" style="138" customWidth="1"/>
    <col min="2" max="2" width="63" style="17" customWidth="1"/>
    <col min="3" max="3" width="9.85546875" style="17" customWidth="1"/>
    <col min="4" max="4" width="16.5703125" style="15" customWidth="1"/>
  </cols>
  <sheetData>
    <row r="1" spans="1:4">
      <c r="A1" s="189" t="s">
        <v>0</v>
      </c>
      <c r="B1" s="189"/>
      <c r="C1" s="14"/>
    </row>
    <row r="2" spans="1:4" ht="24" customHeight="1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167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1732.3</v>
      </c>
    </row>
    <row r="6" spans="1:4">
      <c r="A6" s="184" t="s">
        <v>268</v>
      </c>
      <c r="B6" s="96" t="s">
        <v>6</v>
      </c>
      <c r="C6" s="5" t="s">
        <v>5</v>
      </c>
      <c r="D6" s="3">
        <v>1592.1</v>
      </c>
    </row>
    <row r="7" spans="1:4">
      <c r="A7" s="185" t="s">
        <v>269</v>
      </c>
      <c r="B7" s="97" t="s">
        <v>7</v>
      </c>
      <c r="C7" s="18" t="s">
        <v>5</v>
      </c>
      <c r="D7" s="71">
        <v>140.19999999999999</v>
      </c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128155.55399999999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189790.788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263898.58199999994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581844.92399999988</v>
      </c>
    </row>
    <row r="15" spans="1:4">
      <c r="A15" s="184">
        <v>6</v>
      </c>
      <c r="B15" s="96" t="s">
        <v>12</v>
      </c>
      <c r="C15" s="5" t="s">
        <v>13</v>
      </c>
      <c r="D15" s="3">
        <v>27.99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12.694999999999999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3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70" t="s">
        <v>257</v>
      </c>
      <c r="C25" s="7" t="s">
        <v>11</v>
      </c>
      <c r="D25" s="85">
        <f>D27</f>
        <v>69438.55</v>
      </c>
    </row>
    <row r="26" spans="1:4">
      <c r="A26" s="184"/>
      <c r="B26" s="101" t="s">
        <v>180</v>
      </c>
      <c r="C26" s="10"/>
      <c r="D26" s="18"/>
    </row>
    <row r="27" spans="1:4">
      <c r="A27" s="184" t="s">
        <v>276</v>
      </c>
      <c r="B27" s="101" t="s">
        <v>179</v>
      </c>
      <c r="C27" s="10" t="s">
        <v>11</v>
      </c>
      <c r="D27" s="19">
        <v>69438.55</v>
      </c>
    </row>
    <row r="28" spans="1:4">
      <c r="A28" s="184" t="s">
        <v>277</v>
      </c>
      <c r="B28" s="101" t="s">
        <v>182</v>
      </c>
      <c r="C28" s="10" t="s">
        <v>11</v>
      </c>
      <c r="D28" s="19"/>
    </row>
    <row r="29" spans="1:4">
      <c r="A29" s="184" t="s">
        <v>278</v>
      </c>
      <c r="B29" s="101" t="s">
        <v>177</v>
      </c>
      <c r="C29" s="10"/>
      <c r="D29" s="19"/>
    </row>
    <row r="30" spans="1:4">
      <c r="A30" s="184" t="s">
        <v>279</v>
      </c>
      <c r="B30" s="101" t="s">
        <v>178</v>
      </c>
      <c r="C30" s="97"/>
      <c r="D30" s="18"/>
    </row>
    <row r="31" spans="1:4" ht="24">
      <c r="A31" s="184" t="s">
        <v>280</v>
      </c>
      <c r="B31" s="100" t="s">
        <v>264</v>
      </c>
      <c r="C31" s="35" t="s">
        <v>11</v>
      </c>
      <c r="D31" s="34">
        <v>534586.56000000006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347846.05600000004</v>
      </c>
    </row>
    <row r="33" spans="1:4">
      <c r="A33" s="184" t="s">
        <v>282</v>
      </c>
      <c r="B33" s="101" t="s">
        <v>61</v>
      </c>
      <c r="C33" s="10" t="s">
        <v>11</v>
      </c>
      <c r="D33" s="11">
        <v>58584.95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128155.55399999999</v>
      </c>
    </row>
    <row r="35" spans="1:4">
      <c r="A35" s="184" t="s">
        <v>284</v>
      </c>
      <c r="B35" s="171" t="s">
        <v>265</v>
      </c>
      <c r="C35" s="84" t="s">
        <v>11</v>
      </c>
      <c r="D35" s="34">
        <f t="shared" ref="D35" si="7">SUM(D36:D40)</f>
        <v>507981.35</v>
      </c>
    </row>
    <row r="36" spans="1:4">
      <c r="A36" s="184" t="s">
        <v>285</v>
      </c>
      <c r="B36" s="97" t="s">
        <v>66</v>
      </c>
      <c r="C36" s="18" t="s">
        <v>11</v>
      </c>
      <c r="D36" s="19">
        <v>507981.35</v>
      </c>
    </row>
    <row r="37" spans="1:4">
      <c r="A37" s="184" t="s">
        <v>286</v>
      </c>
      <c r="B37" s="101" t="s">
        <v>67</v>
      </c>
      <c r="C37" s="10" t="s">
        <v>11</v>
      </c>
      <c r="D37" s="11">
        <v>0</v>
      </c>
    </row>
    <row r="38" spans="1:4">
      <c r="A38" s="184" t="s">
        <v>287</v>
      </c>
      <c r="B38" s="101" t="s">
        <v>20</v>
      </c>
      <c r="C38" s="10" t="s">
        <v>11</v>
      </c>
      <c r="D38" s="11">
        <v>0</v>
      </c>
    </row>
    <row r="39" spans="1:4">
      <c r="A39" s="184" t="s">
        <v>288</v>
      </c>
      <c r="B39" s="101" t="s">
        <v>21</v>
      </c>
      <c r="C39" s="10" t="s">
        <v>11</v>
      </c>
      <c r="D39" s="11">
        <v>0</v>
      </c>
    </row>
    <row r="40" spans="1:4">
      <c r="A40" s="184" t="s">
        <v>289</v>
      </c>
      <c r="B40" s="101" t="s">
        <v>22</v>
      </c>
      <c r="C40" s="10" t="s">
        <v>11</v>
      </c>
      <c r="D40" s="1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8">D35+D24</f>
        <v>507981.35</v>
      </c>
    </row>
    <row r="42" spans="1:4">
      <c r="A42" s="184" t="s">
        <v>291</v>
      </c>
      <c r="B42" s="171" t="s">
        <v>266</v>
      </c>
      <c r="C42" s="84" t="s">
        <v>11</v>
      </c>
      <c r="D42" s="86"/>
    </row>
    <row r="43" spans="1:4">
      <c r="A43" s="184" t="s">
        <v>292</v>
      </c>
      <c r="B43" s="171" t="s">
        <v>267</v>
      </c>
      <c r="C43" s="84" t="s">
        <v>11</v>
      </c>
      <c r="D43" s="86"/>
    </row>
    <row r="44" spans="1:4">
      <c r="A44" s="184" t="s">
        <v>293</v>
      </c>
      <c r="B44" s="171" t="s">
        <v>261</v>
      </c>
      <c r="C44" s="84" t="s">
        <v>11</v>
      </c>
      <c r="D44" s="86">
        <f>D46-D47</f>
        <v>96043.760000000126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101" t="s">
        <v>181</v>
      </c>
      <c r="C46" s="10" t="s">
        <v>11</v>
      </c>
      <c r="D46" s="11">
        <f>D27+D31-D35</f>
        <v>96043.760000000126</v>
      </c>
    </row>
    <row r="47" spans="1:4">
      <c r="A47" s="187" t="s">
        <v>295</v>
      </c>
      <c r="B47" s="101" t="s">
        <v>182</v>
      </c>
      <c r="C47" s="10" t="s">
        <v>11</v>
      </c>
      <c r="D47" s="11"/>
    </row>
    <row r="48" spans="1:4">
      <c r="A48" s="187" t="s">
        <v>387</v>
      </c>
      <c r="B48" s="101" t="s">
        <v>187</v>
      </c>
      <c r="C48" s="10" t="s">
        <v>11</v>
      </c>
      <c r="D48" s="11"/>
    </row>
    <row r="49" spans="1:4">
      <c r="A49" s="187" t="s">
        <v>388</v>
      </c>
      <c r="B49" s="101" t="s">
        <v>178</v>
      </c>
      <c r="C49" s="10" t="s">
        <v>11</v>
      </c>
      <c r="D49" s="11"/>
    </row>
    <row r="50" spans="1:4" ht="39" customHeight="1">
      <c r="A50" s="7"/>
      <c r="B50" s="178"/>
      <c r="C50" s="139"/>
      <c r="D50" s="174">
        <f t="shared" ref="D50" si="9">D52+D58+D69</f>
        <v>534586.56000000006</v>
      </c>
    </row>
    <row r="51" spans="1:4">
      <c r="A51" s="7">
        <v>23</v>
      </c>
      <c r="B51" s="140" t="s">
        <v>69</v>
      </c>
      <c r="C51" s="7"/>
      <c r="D51" s="85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0">D34</f>
        <v>128155.55399999999</v>
      </c>
    </row>
    <row r="53" spans="1:4" ht="24">
      <c r="A53" s="184" t="s">
        <v>297</v>
      </c>
      <c r="B53" s="96" t="s">
        <v>78</v>
      </c>
      <c r="C53" s="5"/>
      <c r="D53" s="85" t="s">
        <v>70</v>
      </c>
    </row>
    <row r="54" spans="1:4">
      <c r="A54" s="184" t="s">
        <v>298</v>
      </c>
      <c r="B54" s="96" t="s">
        <v>25</v>
      </c>
      <c r="C54" s="30"/>
      <c r="D54" s="32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1">D5</f>
        <v>1732.3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2">D52/D55/12</f>
        <v>6.1649999999999991</v>
      </c>
    </row>
    <row r="57" spans="1:4">
      <c r="A57" s="186" t="s">
        <v>301</v>
      </c>
      <c r="B57" s="140" t="s">
        <v>69</v>
      </c>
      <c r="C57" s="7"/>
      <c r="D57" s="85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>SUM(D59:D63)</f>
        <v>58584.950000000004</v>
      </c>
    </row>
    <row r="59" spans="1:4">
      <c r="A59" s="184" t="s">
        <v>303</v>
      </c>
      <c r="B59" s="96" t="s">
        <v>29</v>
      </c>
      <c r="C59" s="1" t="s">
        <v>11</v>
      </c>
      <c r="D59" s="3"/>
    </row>
    <row r="60" spans="1:4">
      <c r="A60" s="184" t="s">
        <v>304</v>
      </c>
      <c r="B60" s="96" t="s">
        <v>30</v>
      </c>
      <c r="C60" s="1" t="s">
        <v>11</v>
      </c>
      <c r="D60" s="58">
        <v>43738.27</v>
      </c>
    </row>
    <row r="61" spans="1:4">
      <c r="A61" s="184" t="s">
        <v>305</v>
      </c>
      <c r="B61" s="96" t="s">
        <v>186</v>
      </c>
      <c r="C61" s="1" t="s">
        <v>11</v>
      </c>
      <c r="D61" s="58">
        <v>11338.45</v>
      </c>
    </row>
    <row r="62" spans="1:4">
      <c r="A62" s="184" t="s">
        <v>306</v>
      </c>
      <c r="B62" s="96" t="s">
        <v>31</v>
      </c>
      <c r="C62" s="1" t="s">
        <v>11</v>
      </c>
      <c r="D62" s="58">
        <v>3508.23</v>
      </c>
    </row>
    <row r="63" spans="1:4">
      <c r="A63" s="184" t="s">
        <v>307</v>
      </c>
      <c r="B63" s="96" t="s">
        <v>174</v>
      </c>
      <c r="C63" s="1" t="s">
        <v>11</v>
      </c>
      <c r="D63" s="58"/>
    </row>
    <row r="64" spans="1:4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3">D5</f>
        <v>1732.3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4">D58/D66/12</f>
        <v>2.8182642536897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5">D32</f>
        <v>347846.05600000004</v>
      </c>
    </row>
    <row r="70" spans="1:4" ht="24">
      <c r="A70" s="184" t="s">
        <v>314</v>
      </c>
      <c r="B70" s="96" t="s">
        <v>78</v>
      </c>
      <c r="C70" s="5"/>
      <c r="D70" s="3" t="s">
        <v>75</v>
      </c>
    </row>
    <row r="71" spans="1:4">
      <c r="A71" s="184" t="s">
        <v>315</v>
      </c>
      <c r="B71" s="96" t="s">
        <v>25</v>
      </c>
      <c r="C71" s="5"/>
      <c r="D71" s="3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6">D5</f>
        <v>1732.3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7">D69/D72/12</f>
        <v>16.733343724143243</v>
      </c>
    </row>
    <row r="74" spans="1:4" ht="25.5" customHeight="1">
      <c r="A74" s="5"/>
      <c r="B74" s="178"/>
      <c r="C74" s="139"/>
      <c r="D74" s="3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28">
        <v>0</v>
      </c>
    </row>
    <row r="79" spans="1:4">
      <c r="A79" s="7"/>
      <c r="B79" s="140" t="s">
        <v>39</v>
      </c>
      <c r="C79" s="139"/>
      <c r="D79" s="5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71" t="s">
        <v>248</v>
      </c>
      <c r="C82" s="84" t="s">
        <v>11</v>
      </c>
      <c r="D82" s="86">
        <f>D89+D100+D111+D122+D133+D144+D155</f>
        <v>193205.13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0" t="s">
        <v>267</v>
      </c>
      <c r="C84" s="84" t="s">
        <v>11</v>
      </c>
      <c r="D84" s="86">
        <v>0</v>
      </c>
    </row>
    <row r="85" spans="1:4">
      <c r="A85" s="84">
        <v>36</v>
      </c>
      <c r="B85" s="171" t="s">
        <v>261</v>
      </c>
      <c r="C85" s="84" t="s">
        <v>11</v>
      </c>
      <c r="D85" s="86">
        <f>D93+D104+D115+D126+D137+D148+D159</f>
        <v>175412.3</v>
      </c>
    </row>
    <row r="86" spans="1:4" ht="28.5" customHeight="1">
      <c r="A86" s="18"/>
      <c r="B86" s="180"/>
      <c r="C86" s="141"/>
      <c r="D86" s="86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>
      <c r="A89" s="10" t="s">
        <v>318</v>
      </c>
      <c r="B89" s="101" t="s">
        <v>262</v>
      </c>
      <c r="C89" s="10" t="s">
        <v>11</v>
      </c>
      <c r="D89" s="19">
        <v>22157.46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37.400807899461398</v>
      </c>
    </row>
    <row r="91" spans="1:4">
      <c r="A91" s="10" t="s">
        <v>320</v>
      </c>
      <c r="B91" s="101" t="s">
        <v>47</v>
      </c>
      <c r="C91" s="10" t="s">
        <v>11</v>
      </c>
      <c r="D91" s="11">
        <v>1666.58</v>
      </c>
    </row>
    <row r="92" spans="1:4">
      <c r="A92" s="10" t="s">
        <v>321</v>
      </c>
      <c r="B92" s="101" t="s">
        <v>48</v>
      </c>
      <c r="C92" s="10" t="s">
        <v>11</v>
      </c>
      <c r="D92" s="11">
        <v>4958.21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18865.830000000002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18">D91</f>
        <v>1666.58</v>
      </c>
    </row>
    <row r="95" spans="1:4">
      <c r="A95" s="10" t="s">
        <v>324</v>
      </c>
      <c r="B95" s="101" t="s">
        <v>51</v>
      </c>
      <c r="C95" s="10" t="s">
        <v>11</v>
      </c>
      <c r="D95" s="11">
        <v>167.61</v>
      </c>
    </row>
    <row r="96" spans="1:4">
      <c r="A96" s="10" t="s">
        <v>325</v>
      </c>
      <c r="B96" s="101" t="s">
        <v>52</v>
      </c>
      <c r="C96" s="10" t="s">
        <v>11</v>
      </c>
      <c r="D96" s="11">
        <v>1340.88</v>
      </c>
    </row>
    <row r="97" spans="1:4" ht="24">
      <c r="A97" s="10" t="s">
        <v>326</v>
      </c>
      <c r="B97" s="101" t="s">
        <v>53</v>
      </c>
      <c r="C97" s="10" t="s">
        <v>11</v>
      </c>
      <c r="D97" s="11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1" t="s">
        <v>44</v>
      </c>
    </row>
    <row r="100" spans="1:4">
      <c r="A100" s="18" t="s">
        <v>329</v>
      </c>
      <c r="B100" s="101" t="s">
        <v>262</v>
      </c>
      <c r="C100" s="10" t="s">
        <v>11</v>
      </c>
      <c r="D100" s="19">
        <v>31109.47</v>
      </c>
    </row>
    <row r="101" spans="1:4">
      <c r="A101" s="18" t="s">
        <v>330</v>
      </c>
      <c r="B101" s="101" t="s">
        <v>45</v>
      </c>
      <c r="C101" s="41" t="s">
        <v>46</v>
      </c>
      <c r="D101" s="42">
        <f t="shared" ref="D101" si="19">D102/33.26</f>
        <v>87.381238725195445</v>
      </c>
    </row>
    <row r="102" spans="1:4">
      <c r="A102" s="18" t="s">
        <v>331</v>
      </c>
      <c r="B102" s="101" t="s">
        <v>47</v>
      </c>
      <c r="C102" s="10" t="s">
        <v>11</v>
      </c>
      <c r="D102" s="11">
        <v>2906.3</v>
      </c>
    </row>
    <row r="103" spans="1:4">
      <c r="A103" s="18" t="s">
        <v>332</v>
      </c>
      <c r="B103" s="101" t="s">
        <v>48</v>
      </c>
      <c r="C103" s="10" t="s">
        <v>11</v>
      </c>
      <c r="D103" s="11">
        <v>7076.95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26938.820000000003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20">D102</f>
        <v>2906.3</v>
      </c>
    </row>
    <row r="106" spans="1:4">
      <c r="A106" s="18" t="s">
        <v>335</v>
      </c>
      <c r="B106" s="101" t="s">
        <v>51</v>
      </c>
      <c r="C106" s="10" t="s">
        <v>11</v>
      </c>
      <c r="D106" s="11">
        <v>292.22000000000003</v>
      </c>
    </row>
    <row r="107" spans="1:4">
      <c r="A107" s="18" t="s">
        <v>336</v>
      </c>
      <c r="B107" s="101" t="s">
        <v>52</v>
      </c>
      <c r="C107" s="10" t="s">
        <v>11</v>
      </c>
      <c r="D107" s="11">
        <v>2337.8200000000002</v>
      </c>
    </row>
    <row r="108" spans="1:4" ht="24">
      <c r="A108" s="18" t="s">
        <v>337</v>
      </c>
      <c r="B108" s="101" t="s">
        <v>53</v>
      </c>
      <c r="C108" s="10" t="s">
        <v>11</v>
      </c>
      <c r="D108" s="11">
        <v>0</v>
      </c>
    </row>
    <row r="109" spans="1:4">
      <c r="A109" s="84">
        <v>39</v>
      </c>
      <c r="B109" s="142" t="s">
        <v>41</v>
      </c>
      <c r="C109" s="84"/>
      <c r="D109" s="86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>
      <c r="A111" s="18" t="s">
        <v>338</v>
      </c>
      <c r="B111" s="101" t="s">
        <v>262</v>
      </c>
      <c r="C111" s="10" t="s">
        <v>11</v>
      </c>
      <c r="D111" s="19">
        <v>6740.41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37.400807899461398</v>
      </c>
    </row>
    <row r="113" spans="1:4">
      <c r="A113" s="10" t="s">
        <v>340</v>
      </c>
      <c r="B113" s="101" t="s">
        <v>47</v>
      </c>
      <c r="C113" s="10" t="s">
        <v>11</v>
      </c>
      <c r="D113" s="11">
        <v>1666.58</v>
      </c>
    </row>
    <row r="114" spans="1:4">
      <c r="A114" s="18" t="s">
        <v>341</v>
      </c>
      <c r="B114" s="101" t="s">
        <v>48</v>
      </c>
      <c r="C114" s="10" t="s">
        <v>11</v>
      </c>
      <c r="D114" s="11">
        <v>2316.3200000000002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6090.67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1">D113</f>
        <v>1666.58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167.61</v>
      </c>
    </row>
    <row r="118" spans="1:4">
      <c r="A118" s="18" t="s">
        <v>346</v>
      </c>
      <c r="B118" s="101" t="s">
        <v>52</v>
      </c>
      <c r="C118" s="10" t="s">
        <v>11</v>
      </c>
      <c r="D118" s="11">
        <v>1340.88</v>
      </c>
    </row>
    <row r="119" spans="1:4" ht="24">
      <c r="A119" s="18" t="s">
        <v>345</v>
      </c>
      <c r="B119" s="101" t="s">
        <v>53</v>
      </c>
      <c r="C119" s="10" t="s">
        <v>11</v>
      </c>
      <c r="D119" s="11"/>
    </row>
    <row r="120" spans="1:4">
      <c r="A120" s="84">
        <v>40</v>
      </c>
      <c r="B120" s="142" t="s">
        <v>41</v>
      </c>
      <c r="C120" s="84"/>
      <c r="D120" s="86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>
      <c r="A122" s="18" t="s">
        <v>348</v>
      </c>
      <c r="B122" s="101" t="s">
        <v>262</v>
      </c>
      <c r="C122" s="10" t="s">
        <v>11</v>
      </c>
      <c r="D122" s="19">
        <v>40349.879999999997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2.4205413593256062</v>
      </c>
    </row>
    <row r="124" spans="1:4">
      <c r="A124" s="10" t="s">
        <v>350</v>
      </c>
      <c r="B124" s="101" t="s">
        <v>47</v>
      </c>
      <c r="C124" s="10" t="s">
        <v>11</v>
      </c>
      <c r="D124" s="11">
        <v>4410.42</v>
      </c>
    </row>
    <row r="125" spans="1:4">
      <c r="A125" s="18" t="s">
        <v>351</v>
      </c>
      <c r="B125" s="101" t="s">
        <v>48</v>
      </c>
      <c r="C125" s="10" t="s">
        <v>11</v>
      </c>
      <c r="D125" s="11">
        <v>8879.49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35880.81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2">D124</f>
        <v>4410.42</v>
      </c>
    </row>
    <row r="128" spans="1:4">
      <c r="A128" s="18" t="s">
        <v>354</v>
      </c>
      <c r="B128" s="101" t="s">
        <v>51</v>
      </c>
      <c r="C128" s="10" t="s">
        <v>11</v>
      </c>
      <c r="D128" s="11">
        <v>441.47</v>
      </c>
    </row>
    <row r="129" spans="1:4">
      <c r="A129" s="18" t="s">
        <v>355</v>
      </c>
      <c r="B129" s="101" t="s">
        <v>52</v>
      </c>
      <c r="C129" s="10" t="s">
        <v>11</v>
      </c>
      <c r="D129" s="11">
        <v>3531.76</v>
      </c>
    </row>
    <row r="130" spans="1:4" ht="24">
      <c r="A130" s="18" t="s">
        <v>356</v>
      </c>
      <c r="B130" s="101" t="s">
        <v>53</v>
      </c>
      <c r="C130" s="10" t="s">
        <v>11</v>
      </c>
      <c r="D130" s="11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>
      <c r="A133" s="18" t="s">
        <v>358</v>
      </c>
      <c r="B133" s="101" t="s">
        <v>262</v>
      </c>
      <c r="C133" s="10" t="s">
        <v>11</v>
      </c>
      <c r="D133" s="19">
        <v>59913.440000000002</v>
      </c>
    </row>
    <row r="134" spans="1:4">
      <c r="A134" s="10" t="s">
        <v>359</v>
      </c>
      <c r="B134" s="101" t="s">
        <v>45</v>
      </c>
      <c r="C134" s="43" t="s">
        <v>46</v>
      </c>
      <c r="D134" s="11">
        <f t="shared" ref="D134" si="23">D135/1556.595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11">
        <v>0</v>
      </c>
    </row>
    <row r="136" spans="1:4">
      <c r="A136" s="18" t="s">
        <v>361</v>
      </c>
      <c r="B136" s="101" t="s">
        <v>48</v>
      </c>
      <c r="C136" s="10" t="s">
        <v>11</v>
      </c>
      <c r="D136" s="11">
        <v>28569.07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D133-D136</f>
        <v>31344.370000000003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4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4"/>
        <v>28569.07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31344.370000000003</v>
      </c>
    </row>
    <row r="141" spans="1:4" ht="24">
      <c r="A141" s="18" t="s">
        <v>366</v>
      </c>
      <c r="B141" s="101" t="s">
        <v>53</v>
      </c>
      <c r="C141" s="10" t="s">
        <v>11</v>
      </c>
      <c r="D141" s="11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>
      <c r="A144" s="18" t="s">
        <v>368</v>
      </c>
      <c r="B144" s="101" t="s">
        <v>262</v>
      </c>
      <c r="C144" s="10" t="s">
        <v>11</v>
      </c>
      <c r="D144" s="19">
        <v>23566.77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49428.661431064567</v>
      </c>
    </row>
    <row r="146" spans="1:4">
      <c r="A146" s="10" t="s">
        <v>370</v>
      </c>
      <c r="B146" s="101" t="s">
        <v>47</v>
      </c>
      <c r="C146" s="10" t="s">
        <v>11</v>
      </c>
      <c r="D146" s="11">
        <v>283226.23</v>
      </c>
    </row>
    <row r="147" spans="1:4">
      <c r="A147" s="18" t="s">
        <v>371</v>
      </c>
      <c r="B147" s="101" t="s">
        <v>48</v>
      </c>
      <c r="C147" s="10" t="s">
        <v>11</v>
      </c>
      <c r="D147" s="11">
        <v>262418.31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44374.69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5">D146</f>
        <v>283226.23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5"/>
        <v>262418.31</v>
      </c>
    </row>
    <row r="151" spans="1:4">
      <c r="A151" s="18" t="s">
        <v>375</v>
      </c>
      <c r="B151" s="101" t="s">
        <v>52</v>
      </c>
      <c r="C151" s="10" t="s">
        <v>11</v>
      </c>
      <c r="D151" s="11">
        <v>33520.5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>
      <c r="A155" s="18" t="s">
        <v>378</v>
      </c>
      <c r="B155" s="101" t="s">
        <v>262</v>
      </c>
      <c r="C155" s="10" t="s">
        <v>11</v>
      </c>
      <c r="D155" s="19">
        <v>9367.7000000000007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908.4076923076924</v>
      </c>
    </row>
    <row r="157" spans="1:4">
      <c r="A157" s="10" t="s">
        <v>380</v>
      </c>
      <c r="B157" s="101" t="s">
        <v>47</v>
      </c>
      <c r="C157" s="10" t="s">
        <v>11</v>
      </c>
      <c r="D157" s="19">
        <v>61408.36</v>
      </c>
    </row>
    <row r="158" spans="1:4">
      <c r="A158" s="18" t="s">
        <v>381</v>
      </c>
      <c r="B158" s="101" t="s">
        <v>48</v>
      </c>
      <c r="C158" s="10" t="s">
        <v>11</v>
      </c>
      <c r="D158" s="19">
        <v>58858.95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11917.11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6">D157</f>
        <v>61408.36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6"/>
        <v>58858.95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11917.11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30" customHeight="1">
      <c r="A164" s="5"/>
      <c r="B164" s="177"/>
      <c r="C164" s="139"/>
      <c r="D164" s="13"/>
    </row>
    <row r="165" spans="1:4">
      <c r="A165" s="5">
        <v>44</v>
      </c>
      <c r="B165" s="104" t="s">
        <v>33</v>
      </c>
      <c r="C165" s="6" t="s">
        <v>34</v>
      </c>
      <c r="D165" s="13"/>
    </row>
    <row r="166" spans="1:4">
      <c r="A166" s="5">
        <v>45</v>
      </c>
      <c r="B166" s="104" t="s">
        <v>35</v>
      </c>
      <c r="C166" s="6" t="s">
        <v>34</v>
      </c>
      <c r="D166" s="13"/>
    </row>
    <row r="167" spans="1:4">
      <c r="A167" s="5">
        <v>46</v>
      </c>
      <c r="B167" s="104" t="s">
        <v>36</v>
      </c>
      <c r="C167" s="6" t="s">
        <v>37</v>
      </c>
      <c r="D167" s="13"/>
    </row>
    <row r="168" spans="1:4">
      <c r="A168" s="5">
        <v>47</v>
      </c>
      <c r="B168" s="104" t="s">
        <v>38</v>
      </c>
      <c r="C168" s="6" t="s">
        <v>11</v>
      </c>
      <c r="D168" s="13"/>
    </row>
    <row r="169" spans="1:4">
      <c r="A169" s="5"/>
      <c r="B169" s="105"/>
      <c r="C169" s="54"/>
      <c r="D169" s="56"/>
    </row>
    <row r="170" spans="1:4">
      <c r="A170" s="5"/>
      <c r="B170" s="105"/>
      <c r="C170" s="54"/>
      <c r="D170" s="56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46"/>
    </row>
    <row r="203" spans="1:1">
      <c r="A203" s="46"/>
    </row>
    <row r="204" spans="1:1">
      <c r="A204" s="10"/>
    </row>
    <row r="205" spans="1:1">
      <c r="A205" s="10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6"/>
  <sheetViews>
    <sheetView tabSelected="1" workbookViewId="0">
      <selection activeCell="H128" sqref="H128"/>
    </sheetView>
  </sheetViews>
  <sheetFormatPr defaultRowHeight="15"/>
  <cols>
    <col min="1" max="1" width="5.42578125" style="138" customWidth="1"/>
    <col min="2" max="2" width="63" style="17" customWidth="1"/>
    <col min="3" max="3" width="9.85546875" style="17" customWidth="1"/>
    <col min="4" max="4" width="16.5703125" style="15" customWidth="1"/>
  </cols>
  <sheetData>
    <row r="1" spans="1:4">
      <c r="A1" s="189" t="s">
        <v>0</v>
      </c>
      <c r="B1" s="189"/>
      <c r="C1" s="14"/>
    </row>
    <row r="2" spans="1:4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168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1823.2</v>
      </c>
    </row>
    <row r="6" spans="1:4">
      <c r="A6" s="184" t="s">
        <v>268</v>
      </c>
      <c r="B6" s="96" t="s">
        <v>6</v>
      </c>
      <c r="C6" s="5" t="s">
        <v>5</v>
      </c>
      <c r="D6" s="3">
        <v>1823.2</v>
      </c>
    </row>
    <row r="7" spans="1:4">
      <c r="A7" s="185" t="s">
        <v>269</v>
      </c>
      <c r="B7" s="97" t="s">
        <v>7</v>
      </c>
      <c r="C7" s="18" t="s">
        <v>5</v>
      </c>
      <c r="D7" s="19"/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134880.33600000001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199749.79200000002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277746.28799999994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612376.41599999997</v>
      </c>
    </row>
    <row r="15" spans="1:4">
      <c r="A15" s="184">
        <v>6</v>
      </c>
      <c r="B15" s="96" t="s">
        <v>12</v>
      </c>
      <c r="C15" s="5" t="s">
        <v>13</v>
      </c>
      <c r="D15" s="143">
        <v>27.99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12.694999999999999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3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72" t="s">
        <v>257</v>
      </c>
      <c r="C25" s="7" t="s">
        <v>11</v>
      </c>
      <c r="D25" s="85">
        <f>D27+D29+D30</f>
        <v>92130.55</v>
      </c>
    </row>
    <row r="26" spans="1:4">
      <c r="A26" s="184"/>
      <c r="B26" s="96" t="s">
        <v>180</v>
      </c>
      <c r="C26" s="5"/>
      <c r="D26" s="3"/>
    </row>
    <row r="27" spans="1:4">
      <c r="A27" s="184" t="s">
        <v>276</v>
      </c>
      <c r="B27" s="96" t="s">
        <v>179</v>
      </c>
      <c r="C27" s="5" t="s">
        <v>11</v>
      </c>
      <c r="D27" s="3">
        <v>92130.55</v>
      </c>
    </row>
    <row r="28" spans="1:4">
      <c r="A28" s="184" t="s">
        <v>277</v>
      </c>
      <c r="B28" s="96" t="s">
        <v>182</v>
      </c>
      <c r="C28" s="5" t="s">
        <v>11</v>
      </c>
      <c r="D28" s="3"/>
    </row>
    <row r="29" spans="1:4">
      <c r="A29" s="184" t="s">
        <v>278</v>
      </c>
      <c r="B29" s="96" t="s">
        <v>177</v>
      </c>
      <c r="C29" s="5"/>
      <c r="D29" s="3"/>
    </row>
    <row r="30" spans="1:4">
      <c r="A30" s="184" t="s">
        <v>279</v>
      </c>
      <c r="B30" s="96" t="s">
        <v>178</v>
      </c>
      <c r="C30" s="5"/>
      <c r="D30" s="3"/>
    </row>
    <row r="31" spans="1:4" ht="24">
      <c r="A31" s="184" t="s">
        <v>280</v>
      </c>
      <c r="B31" s="100" t="s">
        <v>264</v>
      </c>
      <c r="C31" s="35" t="s">
        <v>11</v>
      </c>
      <c r="D31" s="34">
        <v>613339.36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378219.21399999998</v>
      </c>
    </row>
    <row r="33" spans="1:4">
      <c r="A33" s="184" t="s">
        <v>282</v>
      </c>
      <c r="B33" s="101" t="s">
        <v>61</v>
      </c>
      <c r="C33" s="10" t="s">
        <v>11</v>
      </c>
      <c r="D33" s="11">
        <v>100239.81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134880.33600000001</v>
      </c>
    </row>
    <row r="35" spans="1:4">
      <c r="A35" s="184" t="s">
        <v>284</v>
      </c>
      <c r="B35" s="173" t="s">
        <v>265</v>
      </c>
      <c r="C35" s="84" t="s">
        <v>11</v>
      </c>
      <c r="D35" s="34">
        <f t="shared" ref="D35" si="7">SUM(D36:D40)</f>
        <v>603138.24</v>
      </c>
    </row>
    <row r="36" spans="1:4">
      <c r="A36" s="184" t="s">
        <v>285</v>
      </c>
      <c r="B36" s="97" t="s">
        <v>66</v>
      </c>
      <c r="C36" s="18" t="s">
        <v>11</v>
      </c>
      <c r="D36" s="19">
        <v>603138.24</v>
      </c>
    </row>
    <row r="37" spans="1:4">
      <c r="A37" s="184" t="s">
        <v>286</v>
      </c>
      <c r="B37" s="101" t="s">
        <v>67</v>
      </c>
      <c r="C37" s="10" t="s">
        <v>11</v>
      </c>
      <c r="D37" s="11">
        <v>0</v>
      </c>
    </row>
    <row r="38" spans="1:4">
      <c r="A38" s="184" t="s">
        <v>287</v>
      </c>
      <c r="B38" s="101" t="s">
        <v>20</v>
      </c>
      <c r="C38" s="10" t="s">
        <v>11</v>
      </c>
      <c r="D38" s="11">
        <v>0</v>
      </c>
    </row>
    <row r="39" spans="1:4">
      <c r="A39" s="184" t="s">
        <v>288</v>
      </c>
      <c r="B39" s="101" t="s">
        <v>21</v>
      </c>
      <c r="C39" s="10" t="s">
        <v>11</v>
      </c>
      <c r="D39" s="11">
        <v>0</v>
      </c>
    </row>
    <row r="40" spans="1:4">
      <c r="A40" s="184" t="s">
        <v>289</v>
      </c>
      <c r="B40" s="101" t="s">
        <v>22</v>
      </c>
      <c r="C40" s="10" t="s">
        <v>11</v>
      </c>
      <c r="D40" s="1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8">D35+D24</f>
        <v>603138.24</v>
      </c>
    </row>
    <row r="42" spans="1:4">
      <c r="A42" s="184" t="s">
        <v>291</v>
      </c>
      <c r="B42" s="173" t="s">
        <v>266</v>
      </c>
      <c r="C42" s="84" t="s">
        <v>11</v>
      </c>
      <c r="D42" s="86"/>
    </row>
    <row r="43" spans="1:4">
      <c r="A43" s="184" t="s">
        <v>292</v>
      </c>
      <c r="B43" s="173" t="s">
        <v>267</v>
      </c>
      <c r="C43" s="84" t="s">
        <v>11</v>
      </c>
      <c r="D43" s="86"/>
    </row>
    <row r="44" spans="1:4">
      <c r="A44" s="184" t="s">
        <v>293</v>
      </c>
      <c r="B44" s="173" t="s">
        <v>261</v>
      </c>
      <c r="C44" s="84" t="s">
        <v>11</v>
      </c>
      <c r="D44" s="86">
        <f t="shared" ref="D44" si="9">D46-D47</f>
        <v>102331.67000000004</v>
      </c>
    </row>
    <row r="45" spans="1:4">
      <c r="A45" s="187"/>
      <c r="B45" s="96" t="s">
        <v>180</v>
      </c>
      <c r="C45" s="5"/>
      <c r="D45" s="3"/>
    </row>
    <row r="46" spans="1:4">
      <c r="A46" s="187" t="s">
        <v>294</v>
      </c>
      <c r="B46" s="96" t="s">
        <v>181</v>
      </c>
      <c r="C46" s="5" t="s">
        <v>11</v>
      </c>
      <c r="D46" s="3">
        <f t="shared" ref="D46" si="10">D27+D31-D35</f>
        <v>102331.67000000004</v>
      </c>
    </row>
    <row r="47" spans="1:4">
      <c r="A47" s="187" t="s">
        <v>295</v>
      </c>
      <c r="B47" s="96" t="s">
        <v>182</v>
      </c>
      <c r="C47" s="5" t="s">
        <v>11</v>
      </c>
      <c r="D47" s="3">
        <f t="shared" ref="D47" si="11">D31-D52-D58-D69</f>
        <v>0</v>
      </c>
    </row>
    <row r="48" spans="1:4">
      <c r="A48" s="187" t="s">
        <v>387</v>
      </c>
      <c r="B48" s="96" t="s">
        <v>187</v>
      </c>
      <c r="C48" s="5" t="s">
        <v>11</v>
      </c>
      <c r="D48" s="3">
        <f>D47</f>
        <v>0</v>
      </c>
    </row>
    <row r="49" spans="1:4">
      <c r="A49" s="187" t="s">
        <v>388</v>
      </c>
      <c r="B49" s="96" t="s">
        <v>178</v>
      </c>
      <c r="C49" s="5" t="s">
        <v>11</v>
      </c>
      <c r="D49" s="3"/>
    </row>
    <row r="50" spans="1:4" ht="40.5" customHeight="1">
      <c r="A50" s="7"/>
      <c r="B50" s="178"/>
      <c r="C50" s="139"/>
      <c r="D50" s="106">
        <f t="shared" ref="D50" si="12">D52+D58+D69</f>
        <v>613339.36</v>
      </c>
    </row>
    <row r="51" spans="1:4">
      <c r="A51" s="7">
        <v>23</v>
      </c>
      <c r="B51" s="140" t="s">
        <v>69</v>
      </c>
      <c r="C51" s="7"/>
      <c r="D51" s="85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3">D34</f>
        <v>134880.33600000001</v>
      </c>
    </row>
    <row r="53" spans="1:4" ht="24">
      <c r="A53" s="184" t="s">
        <v>297</v>
      </c>
      <c r="B53" s="96" t="s">
        <v>78</v>
      </c>
      <c r="C53" s="5"/>
      <c r="D53" s="85" t="s">
        <v>70</v>
      </c>
    </row>
    <row r="54" spans="1:4">
      <c r="A54" s="184" t="s">
        <v>298</v>
      </c>
      <c r="B54" s="96" t="s">
        <v>25</v>
      </c>
      <c r="C54" s="30"/>
      <c r="D54" s="32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4">D5</f>
        <v>1823.2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5">D52/D55/12</f>
        <v>6.165</v>
      </c>
    </row>
    <row r="57" spans="1:4">
      <c r="A57" s="186" t="s">
        <v>301</v>
      </c>
      <c r="B57" s="140" t="s">
        <v>69</v>
      </c>
      <c r="C57" s="7"/>
      <c r="D57" s="85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>SUM(D59:D63)</f>
        <v>100239.81</v>
      </c>
    </row>
    <row r="59" spans="1:4">
      <c r="A59" s="184" t="s">
        <v>303</v>
      </c>
      <c r="B59" s="96" t="s">
        <v>29</v>
      </c>
      <c r="C59" s="1" t="s">
        <v>11</v>
      </c>
      <c r="D59" s="143"/>
    </row>
    <row r="60" spans="1:4">
      <c r="A60" s="184" t="s">
        <v>304</v>
      </c>
      <c r="B60" s="96" t="s">
        <v>30</v>
      </c>
      <c r="C60" s="1" t="s">
        <v>11</v>
      </c>
      <c r="D60" s="143">
        <v>88901.36</v>
      </c>
    </row>
    <row r="61" spans="1:4">
      <c r="A61" s="184" t="s">
        <v>305</v>
      </c>
      <c r="B61" s="96" t="s">
        <v>186</v>
      </c>
      <c r="C61" s="1" t="s">
        <v>11</v>
      </c>
      <c r="D61" s="143">
        <v>11338.45</v>
      </c>
    </row>
    <row r="62" spans="1:4">
      <c r="A62" s="184" t="s">
        <v>306</v>
      </c>
      <c r="B62" s="96" t="s">
        <v>31</v>
      </c>
      <c r="C62" s="1" t="s">
        <v>11</v>
      </c>
      <c r="D62" s="143"/>
    </row>
    <row r="63" spans="1:4">
      <c r="A63" s="184" t="s">
        <v>307</v>
      </c>
      <c r="B63" s="96" t="s">
        <v>174</v>
      </c>
      <c r="C63" s="1" t="s">
        <v>11</v>
      </c>
      <c r="D63" s="3"/>
    </row>
    <row r="64" spans="1:4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6">D5</f>
        <v>1823.2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7">D58/D66/12</f>
        <v>4.581679190434401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8">D32</f>
        <v>378219.21399999998</v>
      </c>
    </row>
    <row r="70" spans="1:4" ht="24">
      <c r="A70" s="184" t="s">
        <v>314</v>
      </c>
      <c r="B70" s="96" t="s">
        <v>78</v>
      </c>
      <c r="C70" s="88"/>
      <c r="D70" s="85" t="s">
        <v>75</v>
      </c>
    </row>
    <row r="71" spans="1:4">
      <c r="A71" s="184" t="s">
        <v>315</v>
      </c>
      <c r="B71" s="96" t="s">
        <v>25</v>
      </c>
      <c r="C71" s="88"/>
      <c r="D71" s="32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9">D5</f>
        <v>1823.2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20">D69/D72/12</f>
        <v>17.287334265759835</v>
      </c>
    </row>
    <row r="74" spans="1:4" ht="33" customHeight="1">
      <c r="A74" s="5"/>
      <c r="B74" s="178"/>
      <c r="C74" s="139"/>
      <c r="D74" s="7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22">
        <v>0</v>
      </c>
    </row>
    <row r="79" spans="1:4">
      <c r="A79" s="7"/>
      <c r="B79" s="140" t="s">
        <v>39</v>
      </c>
      <c r="C79" s="139"/>
      <c r="D79" s="5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73" t="s">
        <v>248</v>
      </c>
      <c r="C82" s="84" t="s">
        <v>11</v>
      </c>
      <c r="D82" s="86">
        <f>D89+D100+D111+D122+D133+D144+D155</f>
        <v>224329.03999999998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2" t="s">
        <v>267</v>
      </c>
      <c r="C84" s="84" t="s">
        <v>11</v>
      </c>
      <c r="D84" s="86">
        <v>0</v>
      </c>
    </row>
    <row r="85" spans="1:4">
      <c r="A85" s="84">
        <v>36</v>
      </c>
      <c r="B85" s="173" t="s">
        <v>261</v>
      </c>
      <c r="C85" s="84" t="s">
        <v>11</v>
      </c>
      <c r="D85" s="86">
        <f>D93+D104+D115+D126+D137+D148+D159</f>
        <v>194055.84000000003</v>
      </c>
    </row>
    <row r="86" spans="1:4" ht="29.25" customHeight="1">
      <c r="A86" s="18"/>
      <c r="B86" s="180"/>
      <c r="C86" s="141"/>
      <c r="D86" s="86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>
      <c r="A89" s="10" t="s">
        <v>318</v>
      </c>
      <c r="B89" s="101" t="s">
        <v>262</v>
      </c>
      <c r="C89" s="10" t="s">
        <v>11</v>
      </c>
      <c r="D89" s="19">
        <v>24686.97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-42.450179533213642</v>
      </c>
    </row>
    <row r="91" spans="1:4">
      <c r="A91" s="10" t="s">
        <v>320</v>
      </c>
      <c r="B91" s="101" t="s">
        <v>47</v>
      </c>
      <c r="C91" s="10" t="s">
        <v>11</v>
      </c>
      <c r="D91" s="11">
        <v>-1891.58</v>
      </c>
    </row>
    <row r="92" spans="1:4">
      <c r="A92" s="10" t="s">
        <v>321</v>
      </c>
      <c r="B92" s="101" t="s">
        <v>48</v>
      </c>
      <c r="C92" s="10" t="s">
        <v>11</v>
      </c>
      <c r="D92" s="11">
        <v>1639.58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21155.809999999998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21">D91</f>
        <v>-1891.58</v>
      </c>
    </row>
    <row r="95" spans="1:4">
      <c r="A95" s="10" t="s">
        <v>324</v>
      </c>
      <c r="B95" s="101" t="s">
        <v>51</v>
      </c>
      <c r="C95" s="10" t="s">
        <v>11</v>
      </c>
      <c r="D95" s="11">
        <v>88.46</v>
      </c>
    </row>
    <row r="96" spans="1:4">
      <c r="A96" s="10" t="s">
        <v>325</v>
      </c>
      <c r="B96" s="101" t="s">
        <v>52</v>
      </c>
      <c r="C96" s="10" t="s">
        <v>11</v>
      </c>
      <c r="D96" s="11">
        <v>707.68</v>
      </c>
    </row>
    <row r="97" spans="1:4" ht="24">
      <c r="A97" s="10" t="s">
        <v>326</v>
      </c>
      <c r="B97" s="101" t="s">
        <v>53</v>
      </c>
      <c r="C97" s="10" t="s">
        <v>11</v>
      </c>
      <c r="D97" s="11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1" t="s">
        <v>44</v>
      </c>
    </row>
    <row r="100" spans="1:4">
      <c r="A100" s="18" t="s">
        <v>329</v>
      </c>
      <c r="B100" s="101" t="s">
        <v>262</v>
      </c>
      <c r="C100" s="10" t="s">
        <v>11</v>
      </c>
      <c r="D100" s="19">
        <v>27043.93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-53.392434379825012</v>
      </c>
    </row>
    <row r="102" spans="1:4">
      <c r="A102" s="18" t="s">
        <v>331</v>
      </c>
      <c r="B102" s="101" t="s">
        <v>47</v>
      </c>
      <c r="C102" s="10" t="s">
        <v>11</v>
      </c>
      <c r="D102" s="11">
        <v>-2074.83</v>
      </c>
    </row>
    <row r="103" spans="1:4">
      <c r="A103" s="18" t="s">
        <v>332</v>
      </c>
      <c r="B103" s="101" t="s">
        <v>48</v>
      </c>
      <c r="C103" s="10" t="s">
        <v>11</v>
      </c>
      <c r="D103" s="11">
        <v>2093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22876.1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22">D102</f>
        <v>-2074.83</v>
      </c>
    </row>
    <row r="106" spans="1:4">
      <c r="A106" s="18" t="s">
        <v>335</v>
      </c>
      <c r="B106" s="101" t="s">
        <v>51</v>
      </c>
      <c r="C106" s="10" t="s">
        <v>11</v>
      </c>
      <c r="D106" s="11">
        <v>154.66</v>
      </c>
    </row>
    <row r="107" spans="1:4">
      <c r="A107" s="18" t="s">
        <v>336</v>
      </c>
      <c r="B107" s="101" t="s">
        <v>52</v>
      </c>
      <c r="C107" s="10" t="s">
        <v>11</v>
      </c>
      <c r="D107" s="11">
        <v>1237.3</v>
      </c>
    </row>
    <row r="108" spans="1:4" ht="24">
      <c r="A108" s="18" t="s">
        <v>337</v>
      </c>
      <c r="B108" s="101" t="s">
        <v>53</v>
      </c>
      <c r="C108" s="10" t="s">
        <v>11</v>
      </c>
      <c r="D108" s="11">
        <v>0</v>
      </c>
    </row>
    <row r="109" spans="1:4">
      <c r="A109" s="84">
        <v>39</v>
      </c>
      <c r="B109" s="142" t="s">
        <v>41</v>
      </c>
      <c r="C109" s="84"/>
      <c r="D109" s="86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>
      <c r="A111" s="18" t="s">
        <v>338</v>
      </c>
      <c r="B111" s="101" t="s">
        <v>262</v>
      </c>
      <c r="C111" s="10" t="s">
        <v>11</v>
      </c>
      <c r="D111" s="19">
        <v>10748.77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-11.574506283662476</v>
      </c>
    </row>
    <row r="113" spans="1:4">
      <c r="A113" s="10" t="s">
        <v>340</v>
      </c>
      <c r="B113" s="101" t="s">
        <v>47</v>
      </c>
      <c r="C113" s="10" t="s">
        <v>11</v>
      </c>
      <c r="D113" s="11">
        <v>-515.76</v>
      </c>
    </row>
    <row r="114" spans="1:4">
      <c r="A114" s="18" t="s">
        <v>341</v>
      </c>
      <c r="B114" s="101" t="s">
        <v>48</v>
      </c>
      <c r="C114" s="10" t="s">
        <v>11</v>
      </c>
      <c r="D114" s="11">
        <v>792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9441.01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3">D113</f>
        <v>-515.76</v>
      </c>
    </row>
    <row r="117" spans="1:4">
      <c r="A117" s="18" t="s">
        <v>344</v>
      </c>
      <c r="B117" s="101" t="s">
        <v>51</v>
      </c>
      <c r="C117" s="10" t="s">
        <v>11</v>
      </c>
      <c r="D117" s="11">
        <v>88.46</v>
      </c>
    </row>
    <row r="118" spans="1:4">
      <c r="A118" s="18" t="s">
        <v>346</v>
      </c>
      <c r="B118" s="101" t="s">
        <v>52</v>
      </c>
      <c r="C118" s="10" t="s">
        <v>11</v>
      </c>
      <c r="D118" s="11">
        <v>707.68</v>
      </c>
    </row>
    <row r="119" spans="1:4" ht="24">
      <c r="A119" s="18" t="s">
        <v>345</v>
      </c>
      <c r="B119" s="101" t="s">
        <v>53</v>
      </c>
      <c r="C119" s="10" t="s">
        <v>11</v>
      </c>
      <c r="D119" s="11"/>
    </row>
    <row r="120" spans="1:4">
      <c r="A120" s="84">
        <v>40</v>
      </c>
      <c r="B120" s="142" t="s">
        <v>41</v>
      </c>
      <c r="C120" s="84"/>
      <c r="D120" s="86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>
      <c r="A122" s="18" t="s">
        <v>348</v>
      </c>
      <c r="B122" s="101" t="s">
        <v>262</v>
      </c>
      <c r="C122" s="10" t="s">
        <v>11</v>
      </c>
      <c r="D122" s="19">
        <v>32406.03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-0.75913242009132431</v>
      </c>
    </row>
    <row r="124" spans="1:4">
      <c r="A124" s="10" t="s">
        <v>350</v>
      </c>
      <c r="B124" s="101" t="s">
        <v>47</v>
      </c>
      <c r="C124" s="10" t="s">
        <v>11</v>
      </c>
      <c r="D124" s="11">
        <v>-1383.2</v>
      </c>
    </row>
    <row r="125" spans="1:4">
      <c r="A125" s="18" t="s">
        <v>351</v>
      </c>
      <c r="B125" s="101" t="s">
        <v>48</v>
      </c>
      <c r="C125" s="10" t="s">
        <v>11</v>
      </c>
      <c r="D125" s="11">
        <v>2253.6999999999998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28769.129999999997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4">D124</f>
        <v>-1383.2</v>
      </c>
    </row>
    <row r="128" spans="1:4">
      <c r="A128" s="18" t="s">
        <v>354</v>
      </c>
      <c r="B128" s="101" t="s">
        <v>51</v>
      </c>
      <c r="C128" s="10" t="s">
        <v>11</v>
      </c>
      <c r="D128" s="11">
        <v>233.02</v>
      </c>
    </row>
    <row r="129" spans="1:4">
      <c r="A129" s="18" t="s">
        <v>355</v>
      </c>
      <c r="B129" s="101" t="s">
        <v>52</v>
      </c>
      <c r="C129" s="10" t="s">
        <v>11</v>
      </c>
      <c r="D129" s="11">
        <v>1864.16</v>
      </c>
    </row>
    <row r="130" spans="1:4" ht="24">
      <c r="A130" s="18" t="s">
        <v>356</v>
      </c>
      <c r="B130" s="101" t="s">
        <v>53</v>
      </c>
      <c r="C130" s="10" t="s">
        <v>11</v>
      </c>
      <c r="D130" s="11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>
      <c r="A133" s="18" t="s">
        <v>358</v>
      </c>
      <c r="B133" s="101" t="s">
        <v>262</v>
      </c>
      <c r="C133" s="10" t="s">
        <v>11</v>
      </c>
      <c r="D133" s="19">
        <v>78848.600000000006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2.8385142255005269E-2</v>
      </c>
    </row>
    <row r="135" spans="1:4">
      <c r="A135" s="10" t="s">
        <v>360</v>
      </c>
      <c r="B135" s="101" t="s">
        <v>47</v>
      </c>
      <c r="C135" s="10" t="s">
        <v>11</v>
      </c>
      <c r="D135" s="11">
        <v>51.72</v>
      </c>
    </row>
    <row r="136" spans="1:4">
      <c r="A136" s="18" t="s">
        <v>361</v>
      </c>
      <c r="B136" s="101" t="s">
        <v>48</v>
      </c>
      <c r="C136" s="10" t="s">
        <v>11</v>
      </c>
      <c r="D136" s="11">
        <v>21001.18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57899.140000000007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5">D135</f>
        <v>51.72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5"/>
        <v>21001.18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57899.140000000007</v>
      </c>
    </row>
    <row r="141" spans="1:4" ht="24">
      <c r="A141" s="18" t="s">
        <v>366</v>
      </c>
      <c r="B141" s="101" t="s">
        <v>53</v>
      </c>
      <c r="C141" s="10" t="s">
        <v>11</v>
      </c>
      <c r="D141" s="11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>
      <c r="A144" s="18" t="s">
        <v>368</v>
      </c>
      <c r="B144" s="101" t="s">
        <v>262</v>
      </c>
      <c r="C144" s="10" t="s">
        <v>11</v>
      </c>
      <c r="D144" s="19">
        <v>35029.94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48991.636998254799</v>
      </c>
    </row>
    <row r="146" spans="1:4">
      <c r="A146" s="10" t="s">
        <v>370</v>
      </c>
      <c r="B146" s="101" t="s">
        <v>47</v>
      </c>
      <c r="C146" s="10" t="s">
        <v>11</v>
      </c>
      <c r="D146" s="11">
        <v>280722.08</v>
      </c>
    </row>
    <row r="147" spans="1:4">
      <c r="A147" s="18" t="s">
        <v>371</v>
      </c>
      <c r="B147" s="101" t="s">
        <v>48</v>
      </c>
      <c r="C147" s="10" t="s">
        <v>11</v>
      </c>
      <c r="D147" s="11">
        <v>277547.64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38204.380000000005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6">D146</f>
        <v>280722.08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6"/>
        <v>277547.64</v>
      </c>
    </row>
    <row r="151" spans="1:4">
      <c r="A151" s="18" t="s">
        <v>375</v>
      </c>
      <c r="B151" s="101" t="s">
        <v>52</v>
      </c>
      <c r="C151" s="10" t="s">
        <v>11</v>
      </c>
      <c r="D151" s="11">
        <v>27693.08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>
      <c r="A155" s="18" t="s">
        <v>378</v>
      </c>
      <c r="B155" s="101" t="s">
        <v>262</v>
      </c>
      <c r="C155" s="10" t="s">
        <v>11</v>
      </c>
      <c r="D155" s="19">
        <v>15564.8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1062.6498520710061</v>
      </c>
    </row>
    <row r="157" spans="1:4">
      <c r="A157" s="10" t="s">
        <v>380</v>
      </c>
      <c r="B157" s="101" t="s">
        <v>47</v>
      </c>
      <c r="C157" s="10" t="s">
        <v>11</v>
      </c>
      <c r="D157" s="19">
        <v>71835.13</v>
      </c>
    </row>
    <row r="158" spans="1:4">
      <c r="A158" s="18" t="s">
        <v>381</v>
      </c>
      <c r="B158" s="101" t="s">
        <v>48</v>
      </c>
      <c r="C158" s="10" t="s">
        <v>11</v>
      </c>
      <c r="D158" s="19">
        <v>71689.66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15710.270000000004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7">D157</f>
        <v>71835.13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7"/>
        <v>71689.66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15710.270000000004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30.75" customHeight="1">
      <c r="A164" s="5"/>
      <c r="B164" s="177"/>
      <c r="C164" s="139"/>
      <c r="D164" s="13"/>
    </row>
    <row r="165" spans="1:4">
      <c r="A165" s="5">
        <v>44</v>
      </c>
      <c r="B165" s="104" t="s">
        <v>33</v>
      </c>
      <c r="C165" s="6" t="s">
        <v>34</v>
      </c>
      <c r="D165" s="13"/>
    </row>
    <row r="166" spans="1:4">
      <c r="A166" s="5">
        <v>45</v>
      </c>
      <c r="B166" s="104" t="s">
        <v>35</v>
      </c>
      <c r="C166" s="6" t="s">
        <v>34</v>
      </c>
      <c r="D166" s="13"/>
    </row>
    <row r="167" spans="1:4">
      <c r="A167" s="5">
        <v>46</v>
      </c>
      <c r="B167" s="104" t="s">
        <v>36</v>
      </c>
      <c r="C167" s="6" t="s">
        <v>37</v>
      </c>
      <c r="D167" s="13"/>
    </row>
    <row r="168" spans="1:4">
      <c r="A168" s="5">
        <v>47</v>
      </c>
      <c r="B168" s="104" t="s">
        <v>38</v>
      </c>
      <c r="C168" s="6" t="s">
        <v>11</v>
      </c>
      <c r="D168" s="13"/>
    </row>
    <row r="169" spans="1:4">
      <c r="A169" s="5"/>
      <c r="B169" s="105"/>
      <c r="C169" s="54"/>
      <c r="D169" s="56"/>
    </row>
    <row r="170" spans="1:4">
      <c r="A170" s="5"/>
      <c r="B170" s="105"/>
      <c r="C170" s="54"/>
      <c r="D170" s="56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46"/>
    </row>
    <row r="183" spans="1:1">
      <c r="A183" s="46"/>
    </row>
    <row r="184" spans="1:1">
      <c r="A184" s="46"/>
    </row>
    <row r="185" spans="1:1">
      <c r="A185" s="46"/>
    </row>
    <row r="186" spans="1:1">
      <c r="A186" s="46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46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81"/>
    </row>
    <row r="247" spans="1:1">
      <c r="A247" s="50"/>
    </row>
    <row r="248" spans="1:1">
      <c r="A248" s="50"/>
    </row>
    <row r="249" spans="1:1">
      <c r="A249" s="50"/>
    </row>
    <row r="250" spans="1:1">
      <c r="A250" s="50"/>
    </row>
    <row r="251" spans="1:1">
      <c r="A251" s="50"/>
    </row>
    <row r="252" spans="1:1">
      <c r="A252" s="50"/>
    </row>
    <row r="253" spans="1:1">
      <c r="A253" s="50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26"/>
  <sheetViews>
    <sheetView topLeftCell="A156" workbookViewId="0">
      <selection activeCell="F123" sqref="F123"/>
    </sheetView>
  </sheetViews>
  <sheetFormatPr defaultRowHeight="15"/>
  <cols>
    <col min="1" max="1" width="5.42578125" style="138" customWidth="1"/>
    <col min="2" max="2" width="63" style="17" customWidth="1"/>
    <col min="3" max="3" width="9.85546875" style="17" customWidth="1"/>
    <col min="4" max="4" width="16.5703125" style="20" customWidth="1"/>
  </cols>
  <sheetData>
    <row r="1" spans="1:4">
      <c r="A1" s="189" t="s">
        <v>0</v>
      </c>
      <c r="B1" s="189"/>
      <c r="C1" s="14"/>
    </row>
    <row r="2" spans="1:4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19" t="s">
        <v>3</v>
      </c>
    </row>
    <row r="4" spans="1:4">
      <c r="A4" s="5"/>
      <c r="B4" s="95"/>
      <c r="C4" s="5"/>
      <c r="D4" s="19" t="s">
        <v>169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3202.8999999999996</v>
      </c>
    </row>
    <row r="6" spans="1:4">
      <c r="A6" s="184" t="s">
        <v>268</v>
      </c>
      <c r="B6" s="96" t="s">
        <v>6</v>
      </c>
      <c r="C6" s="5" t="s">
        <v>5</v>
      </c>
      <c r="D6" s="19">
        <v>2168.1</v>
      </c>
    </row>
    <row r="7" spans="1:4">
      <c r="A7" s="185" t="s">
        <v>269</v>
      </c>
      <c r="B7" s="97" t="s">
        <v>7</v>
      </c>
      <c r="C7" s="18" t="s">
        <v>5</v>
      </c>
      <c r="D7" s="19">
        <v>1034.8</v>
      </c>
    </row>
    <row r="8" spans="1:4">
      <c r="A8" s="184" t="s">
        <v>270</v>
      </c>
      <c r="B8" s="96" t="s">
        <v>8</v>
      </c>
      <c r="C8" s="5" t="s">
        <v>5</v>
      </c>
      <c r="D8" s="19"/>
    </row>
    <row r="9" spans="1:4">
      <c r="A9" s="184" t="s">
        <v>271</v>
      </c>
      <c r="B9" s="17" t="s">
        <v>9</v>
      </c>
      <c r="C9" s="5" t="s">
        <v>5</v>
      </c>
      <c r="D9" s="19"/>
    </row>
    <row r="10" spans="1:4">
      <c r="A10" s="184" t="s">
        <v>272</v>
      </c>
      <c r="B10" s="96" t="s">
        <v>10</v>
      </c>
      <c r="C10" s="5" t="s">
        <v>5</v>
      </c>
      <c r="D10" s="19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236950.54199999999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350909.72399999999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685869.00599999982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1273729.2719999999</v>
      </c>
    </row>
    <row r="15" spans="1:4">
      <c r="A15" s="184">
        <v>6</v>
      </c>
      <c r="B15" s="96" t="s">
        <v>12</v>
      </c>
      <c r="C15" s="5" t="s">
        <v>13</v>
      </c>
      <c r="D15" s="144">
        <v>33.14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17.844999999999999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19"/>
    </row>
    <row r="23" spans="1:4">
      <c r="A23" s="184">
        <v>14</v>
      </c>
      <c r="B23" s="140" t="s">
        <v>64</v>
      </c>
      <c r="C23" s="7" t="s">
        <v>11</v>
      </c>
      <c r="D23" s="34">
        <v>0</v>
      </c>
    </row>
    <row r="24" spans="1:4">
      <c r="A24" s="184">
        <v>15</v>
      </c>
      <c r="B24" s="140" t="s">
        <v>65</v>
      </c>
      <c r="C24" s="7" t="s">
        <v>11</v>
      </c>
      <c r="D24" s="34">
        <v>0</v>
      </c>
    </row>
    <row r="25" spans="1:4">
      <c r="A25" s="184">
        <v>16</v>
      </c>
      <c r="B25" s="172" t="s">
        <v>257</v>
      </c>
      <c r="C25" s="7" t="s">
        <v>11</v>
      </c>
      <c r="D25" s="85">
        <f>D27+D29+D30</f>
        <v>105135.8</v>
      </c>
    </row>
    <row r="26" spans="1:4">
      <c r="A26" s="184"/>
      <c r="B26" s="96" t="s">
        <v>180</v>
      </c>
      <c r="C26" s="5"/>
      <c r="D26" s="19"/>
    </row>
    <row r="27" spans="1:4">
      <c r="A27" s="184" t="s">
        <v>276</v>
      </c>
      <c r="B27" s="98" t="s">
        <v>179</v>
      </c>
      <c r="C27" s="88" t="s">
        <v>11</v>
      </c>
      <c r="D27" s="154">
        <v>105135.8</v>
      </c>
    </row>
    <row r="28" spans="1:4">
      <c r="A28" s="184" t="s">
        <v>277</v>
      </c>
      <c r="B28" s="98" t="s">
        <v>182</v>
      </c>
      <c r="C28" s="88" t="s">
        <v>11</v>
      </c>
      <c r="D28" s="89"/>
    </row>
    <row r="29" spans="1:4">
      <c r="A29" s="184" t="s">
        <v>278</v>
      </c>
      <c r="B29" s="99" t="s">
        <v>177</v>
      </c>
      <c r="C29" s="88"/>
      <c r="D29" s="89"/>
    </row>
    <row r="30" spans="1:4">
      <c r="A30" s="184" t="s">
        <v>279</v>
      </c>
      <c r="B30" s="99" t="s">
        <v>178</v>
      </c>
      <c r="C30" s="88"/>
      <c r="D30" s="89"/>
    </row>
    <row r="31" spans="1:4" ht="24">
      <c r="A31" s="184" t="s">
        <v>280</v>
      </c>
      <c r="B31" s="100" t="s">
        <v>264</v>
      </c>
      <c r="C31" s="35" t="s">
        <v>11</v>
      </c>
      <c r="D31" s="34">
        <v>844934.41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518131.45799999998</v>
      </c>
    </row>
    <row r="33" spans="1:4">
      <c r="A33" s="184" t="s">
        <v>282</v>
      </c>
      <c r="B33" s="101" t="s">
        <v>61</v>
      </c>
      <c r="C33" s="10" t="s">
        <v>11</v>
      </c>
      <c r="D33" s="11">
        <v>89852.41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236950.54199999999</v>
      </c>
    </row>
    <row r="35" spans="1:4">
      <c r="A35" s="184" t="s">
        <v>284</v>
      </c>
      <c r="B35" s="173" t="s">
        <v>265</v>
      </c>
      <c r="C35" s="84" t="s">
        <v>11</v>
      </c>
      <c r="D35" s="34">
        <f t="shared" ref="D35" si="7">SUM(D36:D40)</f>
        <v>829345.52</v>
      </c>
    </row>
    <row r="36" spans="1:4">
      <c r="A36" s="184" t="s">
        <v>285</v>
      </c>
      <c r="B36" s="97" t="s">
        <v>66</v>
      </c>
      <c r="C36" s="18" t="s">
        <v>11</v>
      </c>
      <c r="D36" s="19">
        <v>829345.52</v>
      </c>
    </row>
    <row r="37" spans="1:4">
      <c r="A37" s="184" t="s">
        <v>286</v>
      </c>
      <c r="B37" s="101" t="s">
        <v>67</v>
      </c>
      <c r="C37" s="10" t="s">
        <v>11</v>
      </c>
      <c r="D37" s="19">
        <v>0</v>
      </c>
    </row>
    <row r="38" spans="1:4">
      <c r="A38" s="184" t="s">
        <v>287</v>
      </c>
      <c r="B38" s="101" t="s">
        <v>20</v>
      </c>
      <c r="C38" s="10" t="s">
        <v>11</v>
      </c>
      <c r="D38" s="19">
        <v>0</v>
      </c>
    </row>
    <row r="39" spans="1:4">
      <c r="A39" s="184" t="s">
        <v>288</v>
      </c>
      <c r="B39" s="101" t="s">
        <v>21</v>
      </c>
      <c r="C39" s="10" t="s">
        <v>11</v>
      </c>
      <c r="D39" s="19">
        <v>0</v>
      </c>
    </row>
    <row r="40" spans="1:4">
      <c r="A40" s="184" t="s">
        <v>289</v>
      </c>
      <c r="B40" s="101" t="s">
        <v>22</v>
      </c>
      <c r="C40" s="10" t="s">
        <v>11</v>
      </c>
      <c r="D40" s="19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>D35+D24</f>
        <v>829345.52</v>
      </c>
    </row>
    <row r="42" spans="1:4">
      <c r="A42" s="184" t="s">
        <v>291</v>
      </c>
      <c r="B42" s="173" t="s">
        <v>266</v>
      </c>
      <c r="C42" s="84" t="s">
        <v>11</v>
      </c>
      <c r="D42" s="34"/>
    </row>
    <row r="43" spans="1:4">
      <c r="A43" s="184" t="s">
        <v>292</v>
      </c>
      <c r="B43" s="173" t="s">
        <v>267</v>
      </c>
      <c r="C43" s="84" t="s">
        <v>11</v>
      </c>
      <c r="D43" s="86"/>
    </row>
    <row r="44" spans="1:4">
      <c r="A44" s="184" t="s">
        <v>293</v>
      </c>
      <c r="B44" s="173" t="s">
        <v>261</v>
      </c>
      <c r="C44" s="84" t="s">
        <v>11</v>
      </c>
      <c r="D44" s="86">
        <f>D25+D31-D35</f>
        <v>120724.69000000006</v>
      </c>
    </row>
    <row r="45" spans="1:4">
      <c r="A45" s="187"/>
      <c r="B45" s="96" t="s">
        <v>180</v>
      </c>
      <c r="C45" s="84"/>
      <c r="D45" s="86"/>
    </row>
    <row r="46" spans="1:4" ht="24">
      <c r="A46" s="187" t="s">
        <v>294</v>
      </c>
      <c r="B46" s="98" t="s">
        <v>181</v>
      </c>
      <c r="C46" s="88" t="s">
        <v>11</v>
      </c>
      <c r="D46" s="154">
        <f t="shared" ref="D46" si="8">D27+D31-D35</f>
        <v>120724.69000000006</v>
      </c>
    </row>
    <row r="47" spans="1:4">
      <c r="A47" s="187" t="s">
        <v>295</v>
      </c>
      <c r="B47" s="98" t="s">
        <v>182</v>
      </c>
      <c r="C47" s="88" t="s">
        <v>11</v>
      </c>
      <c r="D47" s="89"/>
    </row>
    <row r="48" spans="1:4">
      <c r="A48" s="187" t="s">
        <v>387</v>
      </c>
      <c r="B48" s="99" t="s">
        <v>187</v>
      </c>
      <c r="C48" s="74" t="s">
        <v>11</v>
      </c>
      <c r="D48" s="71"/>
    </row>
    <row r="49" spans="1:4">
      <c r="A49" s="187" t="s">
        <v>388</v>
      </c>
      <c r="B49" s="99" t="s">
        <v>178</v>
      </c>
      <c r="C49" s="74" t="s">
        <v>11</v>
      </c>
      <c r="D49" s="71"/>
    </row>
    <row r="50" spans="1:4" ht="42.75" customHeight="1">
      <c r="A50" s="7"/>
      <c r="B50" s="178"/>
      <c r="C50" s="139"/>
      <c r="D50" s="106">
        <f t="shared" ref="D50" si="9">D52+D58+D69</f>
        <v>844934.40999999992</v>
      </c>
    </row>
    <row r="51" spans="1:4">
      <c r="A51" s="7">
        <v>23</v>
      </c>
      <c r="B51" s="140" t="s">
        <v>69</v>
      </c>
      <c r="C51" s="7"/>
      <c r="D51" s="34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0">D34</f>
        <v>236950.54199999999</v>
      </c>
    </row>
    <row r="53" spans="1:4" ht="24">
      <c r="A53" s="184" t="s">
        <v>297</v>
      </c>
      <c r="B53" s="96" t="s">
        <v>78</v>
      </c>
      <c r="C53" s="5"/>
      <c r="D53" s="34" t="s">
        <v>70</v>
      </c>
    </row>
    <row r="54" spans="1:4">
      <c r="A54" s="184" t="s">
        <v>298</v>
      </c>
      <c r="B54" s="96" t="s">
        <v>25</v>
      </c>
      <c r="C54" s="30"/>
      <c r="D54" s="75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1">D5</f>
        <v>3202.8999999999996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2">D52/D55/12</f>
        <v>6.165</v>
      </c>
    </row>
    <row r="57" spans="1:4">
      <c r="A57" s="186" t="s">
        <v>301</v>
      </c>
      <c r="B57" s="140" t="s">
        <v>69</v>
      </c>
      <c r="C57" s="7"/>
      <c r="D57" s="34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>SUM(D59:D63)</f>
        <v>89852.41</v>
      </c>
    </row>
    <row r="59" spans="1:4">
      <c r="A59" s="184" t="s">
        <v>303</v>
      </c>
      <c r="B59" s="96" t="s">
        <v>29</v>
      </c>
      <c r="C59" s="1" t="s">
        <v>11</v>
      </c>
      <c r="D59" s="144"/>
    </row>
    <row r="60" spans="1:4">
      <c r="A60" s="184" t="s">
        <v>304</v>
      </c>
      <c r="B60" s="96" t="s">
        <v>30</v>
      </c>
      <c r="C60" s="1" t="s">
        <v>11</v>
      </c>
      <c r="D60" s="144">
        <v>60183.01</v>
      </c>
    </row>
    <row r="61" spans="1:4">
      <c r="A61" s="184" t="s">
        <v>305</v>
      </c>
      <c r="B61" s="96" t="s">
        <v>186</v>
      </c>
      <c r="C61" s="1" t="s">
        <v>11</v>
      </c>
      <c r="D61" s="144"/>
    </row>
    <row r="62" spans="1:4">
      <c r="A62" s="184" t="s">
        <v>306</v>
      </c>
      <c r="B62" s="96" t="s">
        <v>31</v>
      </c>
      <c r="C62" s="1" t="s">
        <v>11</v>
      </c>
      <c r="D62" s="144">
        <v>29669.4</v>
      </c>
    </row>
    <row r="63" spans="1:4">
      <c r="A63" s="184" t="s">
        <v>307</v>
      </c>
      <c r="B63" s="96" t="s">
        <v>174</v>
      </c>
      <c r="C63" s="1" t="s">
        <v>11</v>
      </c>
      <c r="D63" s="144"/>
    </row>
    <row r="64" spans="1:4" ht="24">
      <c r="A64" s="184" t="s">
        <v>308</v>
      </c>
      <c r="B64" s="96" t="s">
        <v>78</v>
      </c>
      <c r="C64" s="1"/>
      <c r="D64" s="34" t="s">
        <v>74</v>
      </c>
    </row>
    <row r="65" spans="1:4">
      <c r="A65" s="184" t="s">
        <v>309</v>
      </c>
      <c r="B65" s="96" t="s">
        <v>25</v>
      </c>
      <c r="C65" s="30"/>
      <c r="D65" s="75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3">D5</f>
        <v>3202.8999999999996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4">D58/D66/12</f>
        <v>2.3377878901412266</v>
      </c>
    </row>
    <row r="68" spans="1:4">
      <c r="A68" s="186" t="s">
        <v>312</v>
      </c>
      <c r="B68" s="140" t="s">
        <v>69</v>
      </c>
      <c r="C68" s="7"/>
      <c r="D68" s="34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5">D32</f>
        <v>518131.45799999998</v>
      </c>
    </row>
    <row r="70" spans="1:4" ht="24">
      <c r="A70" s="184" t="s">
        <v>314</v>
      </c>
      <c r="B70" s="96" t="s">
        <v>78</v>
      </c>
      <c r="C70" s="88"/>
      <c r="D70" s="34" t="s">
        <v>75</v>
      </c>
    </row>
    <row r="71" spans="1:4">
      <c r="A71" s="184" t="s">
        <v>315</v>
      </c>
      <c r="B71" s="96" t="s">
        <v>25</v>
      </c>
      <c r="C71" s="88"/>
      <c r="D71" s="75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6">D5</f>
        <v>3202.8999999999996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7">D69/D72/12</f>
        <v>13.480789753036312</v>
      </c>
    </row>
    <row r="74" spans="1:4" ht="30.75" customHeight="1">
      <c r="A74" s="5"/>
      <c r="B74" s="178"/>
      <c r="C74" s="139"/>
      <c r="D74" s="35"/>
    </row>
    <row r="75" spans="1:4">
      <c r="A75" s="6">
        <v>27</v>
      </c>
      <c r="B75" s="102" t="s">
        <v>33</v>
      </c>
      <c r="C75" s="6" t="s">
        <v>34</v>
      </c>
      <c r="D75" s="19">
        <v>0</v>
      </c>
    </row>
    <row r="76" spans="1:4">
      <c r="A76" s="6">
        <v>28</v>
      </c>
      <c r="B76" s="102" t="s">
        <v>35</v>
      </c>
      <c r="C76" s="6" t="s">
        <v>34</v>
      </c>
      <c r="D76" s="76">
        <v>0</v>
      </c>
    </row>
    <row r="77" spans="1:4">
      <c r="A77" s="6">
        <v>29</v>
      </c>
      <c r="B77" s="102" t="s">
        <v>36</v>
      </c>
      <c r="C77" s="6" t="s">
        <v>37</v>
      </c>
      <c r="D77" s="76">
        <v>0</v>
      </c>
    </row>
    <row r="78" spans="1:4">
      <c r="A78" s="6">
        <v>30</v>
      </c>
      <c r="B78" s="102" t="s">
        <v>38</v>
      </c>
      <c r="C78" s="6" t="s">
        <v>11</v>
      </c>
      <c r="D78" s="76">
        <v>0</v>
      </c>
    </row>
    <row r="79" spans="1:4">
      <c r="A79" s="7"/>
      <c r="B79" s="140" t="s">
        <v>39</v>
      </c>
      <c r="C79" s="139"/>
      <c r="D79" s="18"/>
    </row>
    <row r="80" spans="1:4">
      <c r="A80" s="7">
        <v>31</v>
      </c>
      <c r="B80" s="140" t="s">
        <v>64</v>
      </c>
      <c r="C80" s="7" t="s">
        <v>11</v>
      </c>
      <c r="D80" s="34">
        <v>0</v>
      </c>
    </row>
    <row r="81" spans="1:4">
      <c r="A81" s="7">
        <v>32</v>
      </c>
      <c r="B81" s="140" t="s">
        <v>65</v>
      </c>
      <c r="C81" s="7" t="s">
        <v>11</v>
      </c>
      <c r="D81" s="34">
        <v>0</v>
      </c>
    </row>
    <row r="82" spans="1:4">
      <c r="A82" s="84">
        <v>33</v>
      </c>
      <c r="B82" s="173" t="s">
        <v>248</v>
      </c>
      <c r="C82" s="84" t="s">
        <v>11</v>
      </c>
      <c r="D82" s="34">
        <f>D89+D100+D111+D122+D133+D144+D155</f>
        <v>270059.21000000002</v>
      </c>
    </row>
    <row r="83" spans="1:4">
      <c r="A83" s="84">
        <v>34</v>
      </c>
      <c r="B83" s="142" t="s">
        <v>92</v>
      </c>
      <c r="C83" s="84" t="s">
        <v>11</v>
      </c>
      <c r="D83" s="34">
        <v>0</v>
      </c>
    </row>
    <row r="84" spans="1:4">
      <c r="A84" s="84">
        <v>35</v>
      </c>
      <c r="B84" s="172" t="s">
        <v>267</v>
      </c>
      <c r="C84" s="84" t="s">
        <v>11</v>
      </c>
      <c r="D84" s="34">
        <v>0</v>
      </c>
    </row>
    <row r="85" spans="1:4">
      <c r="A85" s="84">
        <v>36</v>
      </c>
      <c r="B85" s="173" t="s">
        <v>261</v>
      </c>
      <c r="C85" s="84" t="s">
        <v>11</v>
      </c>
      <c r="D85" s="86">
        <f>D93+D104+D115+D126+D137+D148+D159</f>
        <v>222572.10000000003</v>
      </c>
    </row>
    <row r="86" spans="1:4" ht="28.5" customHeight="1">
      <c r="A86" s="18"/>
      <c r="B86" s="180"/>
      <c r="C86" s="141"/>
      <c r="D86" s="34"/>
    </row>
    <row r="87" spans="1:4" ht="24">
      <c r="A87" s="84">
        <v>37</v>
      </c>
      <c r="B87" s="142" t="s">
        <v>41</v>
      </c>
      <c r="C87" s="141"/>
      <c r="D87" s="34" t="s">
        <v>42</v>
      </c>
    </row>
    <row r="88" spans="1:4">
      <c r="A88" s="10" t="s">
        <v>327</v>
      </c>
      <c r="B88" s="101" t="s">
        <v>43</v>
      </c>
      <c r="C88" s="31"/>
      <c r="D88" s="19" t="s">
        <v>44</v>
      </c>
    </row>
    <row r="89" spans="1:4">
      <c r="A89" s="10" t="s">
        <v>318</v>
      </c>
      <c r="B89" s="101" t="s">
        <v>262</v>
      </c>
      <c r="C89" s="10" t="s">
        <v>11</v>
      </c>
      <c r="D89" s="19">
        <v>33856.85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24.466113105924595</v>
      </c>
    </row>
    <row r="91" spans="1:4">
      <c r="A91" s="10" t="s">
        <v>320</v>
      </c>
      <c r="B91" s="101" t="s">
        <v>47</v>
      </c>
      <c r="C91" s="10" t="s">
        <v>11</v>
      </c>
      <c r="D91" s="19">
        <v>1090.21</v>
      </c>
    </row>
    <row r="92" spans="1:4">
      <c r="A92" s="10" t="s">
        <v>321</v>
      </c>
      <c r="B92" s="101" t="s">
        <v>48</v>
      </c>
      <c r="C92" s="10" t="s">
        <v>11</v>
      </c>
      <c r="D92" s="19">
        <v>14309.56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20637.5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18">D91</f>
        <v>1090.21</v>
      </c>
    </row>
    <row r="95" spans="1:4">
      <c r="A95" s="10" t="s">
        <v>324</v>
      </c>
      <c r="B95" s="101" t="s">
        <v>51</v>
      </c>
      <c r="C95" s="10" t="s">
        <v>11</v>
      </c>
      <c r="D95" s="11">
        <v>148.88</v>
      </c>
    </row>
    <row r="96" spans="1:4">
      <c r="A96" s="10" t="s">
        <v>325</v>
      </c>
      <c r="B96" s="101" t="s">
        <v>52</v>
      </c>
      <c r="C96" s="10" t="s">
        <v>11</v>
      </c>
      <c r="D96" s="11">
        <v>1191.04</v>
      </c>
    </row>
    <row r="97" spans="1:4" ht="24">
      <c r="A97" s="10" t="s">
        <v>326</v>
      </c>
      <c r="B97" s="101" t="s">
        <v>53</v>
      </c>
      <c r="C97" s="10" t="s">
        <v>11</v>
      </c>
      <c r="D97" s="19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9" t="s">
        <v>44</v>
      </c>
    </row>
    <row r="100" spans="1:4" ht="20.25" customHeight="1">
      <c r="A100" s="18" t="s">
        <v>329</v>
      </c>
      <c r="B100" s="101" t="s">
        <v>262</v>
      </c>
      <c r="C100" s="10" t="s">
        <v>11</v>
      </c>
      <c r="D100" s="19">
        <v>46177.54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25.48018528049408</v>
      </c>
    </row>
    <row r="102" spans="1:4">
      <c r="A102" s="18" t="s">
        <v>331</v>
      </c>
      <c r="B102" s="101" t="s">
        <v>47</v>
      </c>
      <c r="C102" s="10" t="s">
        <v>11</v>
      </c>
      <c r="D102" s="19">
        <v>990.16</v>
      </c>
    </row>
    <row r="103" spans="1:4">
      <c r="A103" s="18" t="s">
        <v>332</v>
      </c>
      <c r="B103" s="101" t="s">
        <v>48</v>
      </c>
      <c r="C103" s="10" t="s">
        <v>11</v>
      </c>
      <c r="D103" s="19">
        <v>18659.84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28507.860000000004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19">D102</f>
        <v>990.16</v>
      </c>
    </row>
    <row r="106" spans="1:4">
      <c r="A106" s="18" t="s">
        <v>335</v>
      </c>
      <c r="B106" s="101" t="s">
        <v>51</v>
      </c>
      <c r="C106" s="10" t="s">
        <v>11</v>
      </c>
      <c r="D106" s="11">
        <v>259.58</v>
      </c>
    </row>
    <row r="107" spans="1:4">
      <c r="A107" s="18" t="s">
        <v>336</v>
      </c>
      <c r="B107" s="101" t="s">
        <v>52</v>
      </c>
      <c r="C107" s="10" t="s">
        <v>11</v>
      </c>
      <c r="D107" s="11">
        <v>2076.6799999999998</v>
      </c>
    </row>
    <row r="108" spans="1:4" ht="24">
      <c r="A108" s="18" t="s">
        <v>337</v>
      </c>
      <c r="B108" s="101" t="s">
        <v>53</v>
      </c>
      <c r="C108" s="10" t="s">
        <v>11</v>
      </c>
      <c r="D108" s="19">
        <v>0</v>
      </c>
    </row>
    <row r="109" spans="1:4">
      <c r="A109" s="84">
        <v>39</v>
      </c>
      <c r="B109" s="142" t="s">
        <v>41</v>
      </c>
      <c r="C109" s="84"/>
      <c r="D109" s="34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 ht="20.25" customHeight="1">
      <c r="A111" s="18" t="s">
        <v>338</v>
      </c>
      <c r="B111" s="101" t="s">
        <v>262</v>
      </c>
      <c r="C111" s="10" t="s">
        <v>11</v>
      </c>
      <c r="D111" s="19">
        <v>11036.06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2.1566427289048473</v>
      </c>
    </row>
    <row r="113" spans="1:4">
      <c r="A113" s="10" t="s">
        <v>340</v>
      </c>
      <c r="B113" s="101" t="s">
        <v>47</v>
      </c>
      <c r="C113" s="10" t="s">
        <v>11</v>
      </c>
      <c r="D113" s="19">
        <v>96.1</v>
      </c>
    </row>
    <row r="114" spans="1:4">
      <c r="A114" s="18" t="s">
        <v>341</v>
      </c>
      <c r="B114" s="101" t="s">
        <v>48</v>
      </c>
      <c r="C114" s="10" t="s">
        <v>11</v>
      </c>
      <c r="D114" s="19">
        <v>6748.32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4383.84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0">D113</f>
        <v>96.1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148.88</v>
      </c>
    </row>
    <row r="118" spans="1:4">
      <c r="A118" s="18" t="s">
        <v>346</v>
      </c>
      <c r="B118" s="101" t="s">
        <v>52</v>
      </c>
      <c r="C118" s="10" t="s">
        <v>11</v>
      </c>
      <c r="D118" s="11">
        <v>1191.04</v>
      </c>
    </row>
    <row r="119" spans="1:4" ht="24">
      <c r="A119" s="18" t="s">
        <v>345</v>
      </c>
      <c r="B119" s="101" t="s">
        <v>53</v>
      </c>
      <c r="C119" s="10" t="s">
        <v>11</v>
      </c>
      <c r="D119" s="19"/>
    </row>
    <row r="120" spans="1:4">
      <c r="A120" s="84">
        <v>40</v>
      </c>
      <c r="B120" s="142" t="s">
        <v>41</v>
      </c>
      <c r="C120" s="84"/>
      <c r="D120" s="34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 ht="20.25" customHeight="1">
      <c r="A122" s="18" t="s">
        <v>348</v>
      </c>
      <c r="B122" s="101" t="s">
        <v>262</v>
      </c>
      <c r="C122" s="10" t="s">
        <v>11</v>
      </c>
      <c r="D122" s="19">
        <v>57396.44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0.12992843343870741</v>
      </c>
    </row>
    <row r="124" spans="1:4">
      <c r="A124" s="10" t="s">
        <v>350</v>
      </c>
      <c r="B124" s="101" t="s">
        <v>47</v>
      </c>
      <c r="C124" s="10" t="s">
        <v>11</v>
      </c>
      <c r="D124" s="19">
        <v>236.74</v>
      </c>
    </row>
    <row r="125" spans="1:4">
      <c r="A125" s="18" t="s">
        <v>351</v>
      </c>
      <c r="B125" s="101" t="s">
        <v>48</v>
      </c>
      <c r="C125" s="10" t="s">
        <v>11</v>
      </c>
      <c r="D125" s="19">
        <v>20172.59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37460.589999999997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1">D124</f>
        <v>236.74</v>
      </c>
    </row>
    <row r="128" spans="1:4">
      <c r="A128" s="18" t="s">
        <v>354</v>
      </c>
      <c r="B128" s="101" t="s">
        <v>51</v>
      </c>
      <c r="C128" s="10" t="s">
        <v>11</v>
      </c>
      <c r="D128" s="11">
        <v>392.12</v>
      </c>
    </row>
    <row r="129" spans="1:4">
      <c r="A129" s="18" t="s">
        <v>355</v>
      </c>
      <c r="B129" s="101" t="s">
        <v>52</v>
      </c>
      <c r="C129" s="10" t="s">
        <v>11</v>
      </c>
      <c r="D129" s="11">
        <v>3136.96</v>
      </c>
    </row>
    <row r="130" spans="1:4" ht="24">
      <c r="A130" s="18" t="s">
        <v>356</v>
      </c>
      <c r="B130" s="101" t="s">
        <v>53</v>
      </c>
      <c r="C130" s="10" t="s">
        <v>11</v>
      </c>
      <c r="D130" s="19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 ht="20.25" customHeight="1">
      <c r="A133" s="18" t="s">
        <v>358</v>
      </c>
      <c r="B133" s="101" t="s">
        <v>262</v>
      </c>
      <c r="C133" s="10" t="s">
        <v>11</v>
      </c>
      <c r="D133" s="19">
        <v>80697.27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19">
        <v>0</v>
      </c>
    </row>
    <row r="136" spans="1:4">
      <c r="A136" s="18" t="s">
        <v>361</v>
      </c>
      <c r="B136" s="101" t="s">
        <v>48</v>
      </c>
      <c r="C136" s="10" t="s">
        <v>11</v>
      </c>
      <c r="D136" s="19">
        <v>51734.31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28962.960000000006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" si="22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>D136</f>
        <v>51734.31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28962.960000000006</v>
      </c>
    </row>
    <row r="141" spans="1:4" ht="24">
      <c r="A141" s="18" t="s">
        <v>366</v>
      </c>
      <c r="B141" s="101" t="s">
        <v>53</v>
      </c>
      <c r="C141" s="10" t="s">
        <v>11</v>
      </c>
      <c r="D141" s="19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 ht="20.25" customHeight="1">
      <c r="A144" s="18" t="s">
        <v>368</v>
      </c>
      <c r="B144" s="101" t="s">
        <v>262</v>
      </c>
      <c r="C144" s="10" t="s">
        <v>11</v>
      </c>
      <c r="D144" s="19">
        <v>25896.85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75741.191972076791</v>
      </c>
    </row>
    <row r="146" spans="1:4">
      <c r="A146" s="10" t="s">
        <v>370</v>
      </c>
      <c r="B146" s="101" t="s">
        <v>47</v>
      </c>
      <c r="C146" s="10" t="s">
        <v>11</v>
      </c>
      <c r="D146" s="19">
        <v>433997.03</v>
      </c>
    </row>
    <row r="147" spans="1:4">
      <c r="A147" s="18" t="s">
        <v>371</v>
      </c>
      <c r="B147" s="101" t="s">
        <v>48</v>
      </c>
      <c r="C147" s="10" t="s">
        <v>11</v>
      </c>
      <c r="D147" s="19">
        <v>377059.35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82834.530000000028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3">D146</f>
        <v>433997.03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3"/>
        <v>377059.35</v>
      </c>
    </row>
    <row r="151" spans="1:4">
      <c r="A151" s="18" t="s">
        <v>375</v>
      </c>
      <c r="B151" s="101" t="s">
        <v>52</v>
      </c>
      <c r="C151" s="10" t="s">
        <v>11</v>
      </c>
      <c r="D151" s="11">
        <v>39153.08</v>
      </c>
    </row>
    <row r="152" spans="1:4" ht="24">
      <c r="A152" s="18" t="s">
        <v>376</v>
      </c>
      <c r="B152" s="101" t="s">
        <v>53</v>
      </c>
      <c r="C152" s="10" t="s">
        <v>11</v>
      </c>
      <c r="D152" s="19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 ht="20.25" customHeight="1">
      <c r="A155" s="18" t="s">
        <v>378</v>
      </c>
      <c r="B155" s="101" t="s">
        <v>262</v>
      </c>
      <c r="C155" s="10" t="s">
        <v>11</v>
      </c>
      <c r="D155" s="19">
        <v>14998.2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1234.0147928994083</v>
      </c>
    </row>
    <row r="157" spans="1:4">
      <c r="A157" s="10" t="s">
        <v>380</v>
      </c>
      <c r="B157" s="101" t="s">
        <v>47</v>
      </c>
      <c r="C157" s="10" t="s">
        <v>11</v>
      </c>
      <c r="D157" s="19">
        <v>83419.399999999994</v>
      </c>
    </row>
    <row r="158" spans="1:4">
      <c r="A158" s="18" t="s">
        <v>381</v>
      </c>
      <c r="B158" s="101" t="s">
        <v>48</v>
      </c>
      <c r="C158" s="10" t="s">
        <v>11</v>
      </c>
      <c r="D158" s="19">
        <v>78632.78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19784.819999999992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4">D157</f>
        <v>83419.399999999994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4"/>
        <v>78632.78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19784.819999999992</v>
      </c>
    </row>
    <row r="163" spans="1:4" ht="24">
      <c r="A163" s="18" t="s">
        <v>386</v>
      </c>
      <c r="B163" s="101" t="s">
        <v>53</v>
      </c>
      <c r="C163" s="10" t="s">
        <v>11</v>
      </c>
      <c r="D163" s="19">
        <v>0</v>
      </c>
    </row>
    <row r="164" spans="1:4" ht="27" customHeight="1">
      <c r="A164" s="5"/>
      <c r="B164" s="177"/>
      <c r="C164" s="139"/>
      <c r="D164" s="34"/>
    </row>
    <row r="165" spans="1:4">
      <c r="A165" s="5">
        <v>44</v>
      </c>
      <c r="B165" s="104" t="s">
        <v>33</v>
      </c>
      <c r="C165" s="6" t="s">
        <v>34</v>
      </c>
      <c r="D165" s="34"/>
    </row>
    <row r="166" spans="1:4">
      <c r="A166" s="5">
        <v>45</v>
      </c>
      <c r="B166" s="104" t="s">
        <v>35</v>
      </c>
      <c r="C166" s="6" t="s">
        <v>34</v>
      </c>
      <c r="D166" s="34"/>
    </row>
    <row r="167" spans="1:4">
      <c r="A167" s="5">
        <v>46</v>
      </c>
      <c r="B167" s="104" t="s">
        <v>36</v>
      </c>
      <c r="C167" s="6" t="s">
        <v>37</v>
      </c>
      <c r="D167" s="34"/>
    </row>
    <row r="168" spans="1:4">
      <c r="A168" s="5">
        <v>47</v>
      </c>
      <c r="B168" s="104" t="s">
        <v>38</v>
      </c>
      <c r="C168" s="6" t="s">
        <v>11</v>
      </c>
      <c r="D168" s="34"/>
    </row>
    <row r="169" spans="1:4">
      <c r="A169" s="5"/>
      <c r="B169" s="105"/>
      <c r="C169" s="54"/>
      <c r="D169" s="78"/>
    </row>
    <row r="170" spans="1:4">
      <c r="A170" s="5"/>
      <c r="B170" s="105"/>
      <c r="C170" s="54"/>
      <c r="D170" s="78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81"/>
    </row>
    <row r="203" spans="1:1">
      <c r="A203" s="81"/>
    </row>
    <row r="204" spans="1:1">
      <c r="A204" s="82"/>
    </row>
    <row r="205" spans="1:1">
      <c r="A205" s="82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81"/>
    </row>
    <row r="247" spans="1:1">
      <c r="A247" s="50"/>
    </row>
    <row r="248" spans="1:1">
      <c r="A248" s="50"/>
    </row>
    <row r="249" spans="1:1">
      <c r="A249" s="50"/>
    </row>
    <row r="250" spans="1:1">
      <c r="A250" s="50"/>
    </row>
    <row r="251" spans="1:1">
      <c r="A251" s="50"/>
    </row>
    <row r="252" spans="1:1">
      <c r="A252" s="50"/>
    </row>
    <row r="253" spans="1:1">
      <c r="A253" s="50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26"/>
  <sheetViews>
    <sheetView topLeftCell="A114" workbookViewId="0">
      <selection activeCell="F128" sqref="F128"/>
    </sheetView>
  </sheetViews>
  <sheetFormatPr defaultRowHeight="15"/>
  <cols>
    <col min="1" max="1" width="5.28515625" style="138" customWidth="1"/>
    <col min="2" max="2" width="63" style="17" customWidth="1"/>
    <col min="3" max="3" width="9.85546875" style="17" customWidth="1"/>
    <col min="4" max="4" width="16.5703125" style="15" customWidth="1"/>
  </cols>
  <sheetData>
    <row r="1" spans="1:4">
      <c r="A1" s="189" t="s">
        <v>0</v>
      </c>
      <c r="B1" s="189"/>
      <c r="C1" s="14"/>
    </row>
    <row r="2" spans="1:4" ht="22.5" customHeight="1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170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2276.6999999999998</v>
      </c>
    </row>
    <row r="6" spans="1:4">
      <c r="A6" s="184" t="s">
        <v>268</v>
      </c>
      <c r="B6" s="96" t="s">
        <v>6</v>
      </c>
      <c r="C6" s="5" t="s">
        <v>5</v>
      </c>
      <c r="D6" s="3">
        <v>2276.6999999999998</v>
      </c>
    </row>
    <row r="7" spans="1:4">
      <c r="A7" s="185" t="s">
        <v>269</v>
      </c>
      <c r="B7" s="97" t="s">
        <v>7</v>
      </c>
      <c r="C7" s="18" t="s">
        <v>5</v>
      </c>
      <c r="D7" s="19"/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168430.266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249435.25200000001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487532.53799999994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905398.05599999998</v>
      </c>
    </row>
    <row r="15" spans="1:4">
      <c r="A15" s="184">
        <v>6</v>
      </c>
      <c r="B15" s="96" t="s">
        <v>12</v>
      </c>
      <c r="C15" s="5" t="s">
        <v>13</v>
      </c>
      <c r="D15" s="144">
        <v>33.14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17.844999999999999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3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72" t="s">
        <v>257</v>
      </c>
      <c r="C25" s="7" t="s">
        <v>11</v>
      </c>
      <c r="D25" s="85">
        <f>D27+D29+D30</f>
        <v>121657.82</v>
      </c>
    </row>
    <row r="26" spans="1:4">
      <c r="A26" s="184"/>
      <c r="B26" s="96" t="s">
        <v>180</v>
      </c>
      <c r="C26" s="5"/>
      <c r="D26" s="3"/>
    </row>
    <row r="27" spans="1:4">
      <c r="A27" s="184" t="s">
        <v>276</v>
      </c>
      <c r="B27" s="98" t="s">
        <v>179</v>
      </c>
      <c r="C27" s="88" t="s">
        <v>11</v>
      </c>
      <c r="D27" s="154">
        <v>121657.82</v>
      </c>
    </row>
    <row r="28" spans="1:4">
      <c r="A28" s="184" t="s">
        <v>277</v>
      </c>
      <c r="B28" s="98" t="s">
        <v>182</v>
      </c>
      <c r="C28" s="88" t="s">
        <v>11</v>
      </c>
      <c r="D28" s="89"/>
    </row>
    <row r="29" spans="1:4">
      <c r="A29" s="184" t="s">
        <v>278</v>
      </c>
      <c r="B29" s="99" t="s">
        <v>177</v>
      </c>
      <c r="C29" s="88"/>
      <c r="D29" s="89"/>
    </row>
    <row r="30" spans="1:4">
      <c r="A30" s="184" t="s">
        <v>279</v>
      </c>
      <c r="B30" s="99" t="s">
        <v>178</v>
      </c>
      <c r="C30" s="88"/>
      <c r="D30" s="89"/>
    </row>
    <row r="31" spans="1:4" ht="24">
      <c r="A31" s="184" t="s">
        <v>280</v>
      </c>
      <c r="B31" s="100" t="s">
        <v>264</v>
      </c>
      <c r="C31" s="35" t="s">
        <v>11</v>
      </c>
      <c r="D31" s="34">
        <v>884886.14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355144.47399999999</v>
      </c>
    </row>
    <row r="33" spans="1:4">
      <c r="A33" s="184" t="s">
        <v>282</v>
      </c>
      <c r="B33" s="101" t="s">
        <v>61</v>
      </c>
      <c r="C33" s="10" t="s">
        <v>11</v>
      </c>
      <c r="D33" s="11">
        <v>361311.4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168430.266</v>
      </c>
    </row>
    <row r="35" spans="1:4">
      <c r="A35" s="184" t="s">
        <v>284</v>
      </c>
      <c r="B35" s="173" t="s">
        <v>265</v>
      </c>
      <c r="C35" s="84" t="s">
        <v>11</v>
      </c>
      <c r="D35" s="34">
        <v>879299.88</v>
      </c>
    </row>
    <row r="36" spans="1:4">
      <c r="A36" s="184" t="s">
        <v>285</v>
      </c>
      <c r="B36" s="97" t="s">
        <v>66</v>
      </c>
      <c r="C36" s="18" t="s">
        <v>11</v>
      </c>
      <c r="D36" s="19">
        <f>90787.98+759865.31</f>
        <v>850653.29</v>
      </c>
    </row>
    <row r="37" spans="1:4">
      <c r="A37" s="184" t="s">
        <v>286</v>
      </c>
      <c r="B37" s="101" t="s">
        <v>67</v>
      </c>
      <c r="C37" s="10" t="s">
        <v>11</v>
      </c>
      <c r="D37" s="11">
        <v>0</v>
      </c>
    </row>
    <row r="38" spans="1:4">
      <c r="A38" s="184" t="s">
        <v>287</v>
      </c>
      <c r="B38" s="101" t="s">
        <v>20</v>
      </c>
      <c r="C38" s="10" t="s">
        <v>11</v>
      </c>
      <c r="D38" s="11">
        <v>0</v>
      </c>
    </row>
    <row r="39" spans="1:4">
      <c r="A39" s="184" t="s">
        <v>288</v>
      </c>
      <c r="B39" s="101" t="s">
        <v>21</v>
      </c>
      <c r="C39" s="10" t="s">
        <v>11</v>
      </c>
      <c r="D39" s="11">
        <v>0</v>
      </c>
    </row>
    <row r="40" spans="1:4">
      <c r="A40" s="184" t="s">
        <v>289</v>
      </c>
      <c r="B40" s="101" t="s">
        <v>22</v>
      </c>
      <c r="C40" s="10" t="s">
        <v>11</v>
      </c>
      <c r="D40" s="1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7">D35+D24</f>
        <v>879299.88</v>
      </c>
    </row>
    <row r="42" spans="1:4">
      <c r="A42" s="184" t="s">
        <v>291</v>
      </c>
      <c r="B42" s="173" t="s">
        <v>266</v>
      </c>
      <c r="C42" s="84" t="s">
        <v>11</v>
      </c>
      <c r="D42" s="86"/>
    </row>
    <row r="43" spans="1:4">
      <c r="A43" s="184" t="s">
        <v>292</v>
      </c>
      <c r="B43" s="173" t="s">
        <v>267</v>
      </c>
      <c r="C43" s="84" t="s">
        <v>11</v>
      </c>
      <c r="D43" s="86"/>
    </row>
    <row r="44" spans="1:4">
      <c r="A44" s="184" t="s">
        <v>293</v>
      </c>
      <c r="B44" s="173" t="s">
        <v>261</v>
      </c>
      <c r="C44" s="84" t="s">
        <v>11</v>
      </c>
      <c r="D44" s="86">
        <f>D27+D31-D35</f>
        <v>127244.07999999996</v>
      </c>
    </row>
    <row r="45" spans="1:4">
      <c r="A45" s="187"/>
      <c r="B45" s="96" t="s">
        <v>180</v>
      </c>
      <c r="C45" s="84"/>
      <c r="D45" s="86"/>
    </row>
    <row r="46" spans="1:4" ht="24">
      <c r="A46" s="187" t="s">
        <v>294</v>
      </c>
      <c r="B46" s="98" t="s">
        <v>181</v>
      </c>
      <c r="C46" s="88" t="s">
        <v>11</v>
      </c>
      <c r="D46" s="89">
        <f t="shared" ref="D46" si="8">D27+D31-D35</f>
        <v>127244.07999999996</v>
      </c>
    </row>
    <row r="47" spans="1:4">
      <c r="A47" s="187" t="s">
        <v>295</v>
      </c>
      <c r="B47" s="98" t="s">
        <v>182</v>
      </c>
      <c r="C47" s="88" t="s">
        <v>11</v>
      </c>
      <c r="D47" s="89"/>
    </row>
    <row r="48" spans="1:4">
      <c r="A48" s="187" t="s">
        <v>387</v>
      </c>
      <c r="B48" s="99" t="s">
        <v>187</v>
      </c>
      <c r="C48" s="74" t="s">
        <v>11</v>
      </c>
      <c r="D48" s="71"/>
    </row>
    <row r="49" spans="1:5">
      <c r="A49" s="187" t="s">
        <v>388</v>
      </c>
      <c r="B49" s="99" t="s">
        <v>178</v>
      </c>
      <c r="C49" s="74" t="s">
        <v>11</v>
      </c>
      <c r="D49" s="71"/>
    </row>
    <row r="50" spans="1:5" ht="41.25" customHeight="1">
      <c r="A50" s="7"/>
      <c r="B50" s="178"/>
      <c r="C50" s="139"/>
      <c r="D50" s="106">
        <f t="shared" ref="D50" si="9">D52+D58+D69</f>
        <v>884886.1399999999</v>
      </c>
    </row>
    <row r="51" spans="1:5">
      <c r="A51" s="7">
        <v>23</v>
      </c>
      <c r="B51" s="140" t="s">
        <v>69</v>
      </c>
      <c r="C51" s="7"/>
      <c r="D51" s="85" t="s">
        <v>70</v>
      </c>
    </row>
    <row r="52" spans="1:5">
      <c r="A52" s="184" t="s">
        <v>296</v>
      </c>
      <c r="B52" s="96" t="s">
        <v>71</v>
      </c>
      <c r="C52" s="5" t="s">
        <v>11</v>
      </c>
      <c r="D52" s="3">
        <f t="shared" ref="D52" si="10">D34</f>
        <v>168430.266</v>
      </c>
    </row>
    <row r="53" spans="1:5" ht="24">
      <c r="A53" s="184" t="s">
        <v>297</v>
      </c>
      <c r="B53" s="96" t="s">
        <v>78</v>
      </c>
      <c r="C53" s="5"/>
      <c r="D53" s="85" t="s">
        <v>70</v>
      </c>
    </row>
    <row r="54" spans="1:5">
      <c r="A54" s="184" t="s">
        <v>298</v>
      </c>
      <c r="B54" s="96" t="s">
        <v>25</v>
      </c>
      <c r="C54" s="30"/>
      <c r="D54" s="32" t="s">
        <v>26</v>
      </c>
    </row>
    <row r="55" spans="1:5">
      <c r="A55" s="184" t="s">
        <v>299</v>
      </c>
      <c r="B55" s="96" t="s">
        <v>27</v>
      </c>
      <c r="C55" s="5" t="s">
        <v>5</v>
      </c>
      <c r="D55" s="37">
        <f t="shared" ref="D55" si="11">D5</f>
        <v>2276.6999999999998</v>
      </c>
    </row>
    <row r="56" spans="1:5">
      <c r="A56" s="184" t="s">
        <v>300</v>
      </c>
      <c r="B56" s="96" t="s">
        <v>28</v>
      </c>
      <c r="C56" s="5" t="s">
        <v>13</v>
      </c>
      <c r="D56" s="3">
        <f t="shared" ref="D56" si="12">D52/D55/12</f>
        <v>6.165</v>
      </c>
    </row>
    <row r="57" spans="1:5">
      <c r="A57" s="186" t="s">
        <v>301</v>
      </c>
      <c r="B57" s="140" t="s">
        <v>69</v>
      </c>
      <c r="C57" s="7"/>
      <c r="D57" s="85" t="s">
        <v>74</v>
      </c>
    </row>
    <row r="58" spans="1:5">
      <c r="A58" s="184" t="s">
        <v>302</v>
      </c>
      <c r="B58" s="96" t="s">
        <v>71</v>
      </c>
      <c r="C58" s="1" t="s">
        <v>11</v>
      </c>
      <c r="D58" s="33">
        <f t="shared" ref="D58" si="13">SUM(D59:D63)</f>
        <v>361311.4</v>
      </c>
    </row>
    <row r="59" spans="1:5">
      <c r="A59" s="184" t="s">
        <v>303</v>
      </c>
      <c r="B59" s="96" t="s">
        <v>29</v>
      </c>
      <c r="C59" s="1" t="s">
        <v>11</v>
      </c>
      <c r="D59" s="143">
        <v>39214.370000000003</v>
      </c>
    </row>
    <row r="60" spans="1:5">
      <c r="A60" s="184" t="s">
        <v>304</v>
      </c>
      <c r="B60" s="96" t="s">
        <v>30</v>
      </c>
      <c r="C60" s="1" t="s">
        <v>11</v>
      </c>
      <c r="D60" s="143">
        <v>60760.36</v>
      </c>
    </row>
    <row r="61" spans="1:5">
      <c r="A61" s="184" t="s">
        <v>305</v>
      </c>
      <c r="B61" s="96" t="s">
        <v>186</v>
      </c>
      <c r="C61" s="1" t="s">
        <v>11</v>
      </c>
      <c r="D61" s="143">
        <v>59190.879999999997</v>
      </c>
    </row>
    <row r="62" spans="1:5">
      <c r="A62" s="184" t="s">
        <v>306</v>
      </c>
      <c r="B62" s="96" t="s">
        <v>31</v>
      </c>
      <c r="C62" s="1" t="s">
        <v>11</v>
      </c>
      <c r="D62" s="3">
        <v>144014.68</v>
      </c>
      <c r="E62" s="145" t="s">
        <v>255</v>
      </c>
    </row>
    <row r="63" spans="1:5">
      <c r="A63" s="184" t="s">
        <v>307</v>
      </c>
      <c r="B63" s="96" t="s">
        <v>174</v>
      </c>
      <c r="C63" s="1" t="s">
        <v>11</v>
      </c>
      <c r="D63" s="143">
        <v>58131.11</v>
      </c>
    </row>
    <row r="64" spans="1:5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4">D5</f>
        <v>2276.6999999999998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5">D58/D66/12</f>
        <v>13.224967423610197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6">D32</f>
        <v>355144.47399999999</v>
      </c>
    </row>
    <row r="70" spans="1:4" ht="24">
      <c r="A70" s="184" t="s">
        <v>314</v>
      </c>
      <c r="B70" s="96" t="s">
        <v>78</v>
      </c>
      <c r="C70" s="88"/>
      <c r="D70" s="85" t="s">
        <v>75</v>
      </c>
    </row>
    <row r="71" spans="1:4">
      <c r="A71" s="184" t="s">
        <v>315</v>
      </c>
      <c r="B71" s="96" t="s">
        <v>25</v>
      </c>
      <c r="C71" s="88"/>
      <c r="D71" s="32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7">D5</f>
        <v>2276.6999999999998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8">D69/D72/12</f>
        <v>12.999241372747106</v>
      </c>
    </row>
    <row r="74" spans="1:4" ht="30.75" customHeight="1">
      <c r="A74" s="5"/>
      <c r="B74" s="178"/>
      <c r="C74" s="139"/>
      <c r="D74" s="3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28">
        <v>0</v>
      </c>
    </row>
    <row r="79" spans="1:4">
      <c r="A79" s="7"/>
      <c r="B79" s="140" t="s">
        <v>39</v>
      </c>
      <c r="C79" s="139"/>
      <c r="D79" s="3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73" t="s">
        <v>248</v>
      </c>
      <c r="C82" s="84" t="s">
        <v>11</v>
      </c>
      <c r="D82" s="86">
        <f>D89+D100+D111+D122+D133+D144+D155</f>
        <v>262488.69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2" t="s">
        <v>267</v>
      </c>
      <c r="C84" s="84" t="s">
        <v>11</v>
      </c>
      <c r="D84" s="86">
        <v>0</v>
      </c>
    </row>
    <row r="85" spans="1:4">
      <c r="A85" s="84">
        <v>36</v>
      </c>
      <c r="B85" s="173" t="s">
        <v>261</v>
      </c>
      <c r="C85" s="84" t="s">
        <v>11</v>
      </c>
      <c r="D85" s="86">
        <f>D93+D104+D115+D126+D137+D148+D159</f>
        <v>68992.999999999956</v>
      </c>
    </row>
    <row r="86" spans="1:4" ht="27.75" customHeight="1">
      <c r="A86" s="18"/>
      <c r="B86" s="180"/>
      <c r="C86" s="141"/>
      <c r="D86" s="11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 ht="20.25" customHeight="1">
      <c r="A89" s="10" t="s">
        <v>318</v>
      </c>
      <c r="B89" s="101" t="s">
        <v>262</v>
      </c>
      <c r="C89" s="10" t="s">
        <v>11</v>
      </c>
      <c r="D89" s="19">
        <v>21567.5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27.587073608617594</v>
      </c>
    </row>
    <row r="91" spans="1:4">
      <c r="A91" s="10" t="s">
        <v>320</v>
      </c>
      <c r="B91" s="101" t="s">
        <v>47</v>
      </c>
      <c r="C91" s="10" t="s">
        <v>11</v>
      </c>
      <c r="D91" s="19">
        <v>1229.28</v>
      </c>
    </row>
    <row r="92" spans="1:4">
      <c r="A92" s="10" t="s">
        <v>321</v>
      </c>
      <c r="B92" s="101" t="s">
        <v>48</v>
      </c>
      <c r="C92" s="10" t="s">
        <v>11</v>
      </c>
      <c r="D92" s="19">
        <v>20971.97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1824.8099999999977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19">D91</f>
        <v>1229.28</v>
      </c>
    </row>
    <row r="95" spans="1:4">
      <c r="A95" s="10" t="s">
        <v>324</v>
      </c>
      <c r="B95" s="101" t="s">
        <v>51</v>
      </c>
      <c r="C95" s="10" t="s">
        <v>11</v>
      </c>
      <c r="D95" s="11">
        <v>155.93</v>
      </c>
    </row>
    <row r="96" spans="1:4">
      <c r="A96" s="10" t="s">
        <v>325</v>
      </c>
      <c r="B96" s="101" t="s">
        <v>52</v>
      </c>
      <c r="C96" s="10" t="s">
        <v>11</v>
      </c>
      <c r="D96" s="11">
        <v>1247.44</v>
      </c>
    </row>
    <row r="97" spans="1:4" ht="24">
      <c r="A97" s="10" t="s">
        <v>326</v>
      </c>
      <c r="B97" s="101" t="s">
        <v>53</v>
      </c>
      <c r="C97" s="10" t="s">
        <v>11</v>
      </c>
      <c r="D97" s="11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1" t="s">
        <v>44</v>
      </c>
    </row>
    <row r="100" spans="1:4" ht="20.25" customHeight="1">
      <c r="A100" s="18" t="s">
        <v>329</v>
      </c>
      <c r="B100" s="101" t="s">
        <v>262</v>
      </c>
      <c r="C100" s="10" t="s">
        <v>11</v>
      </c>
      <c r="D100" s="19">
        <v>32525.35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25.836335563561502</v>
      </c>
    </row>
    <row r="102" spans="1:4">
      <c r="A102" s="18" t="s">
        <v>331</v>
      </c>
      <c r="B102" s="101" t="s">
        <v>47</v>
      </c>
      <c r="C102" s="10" t="s">
        <v>11</v>
      </c>
      <c r="D102" s="19">
        <v>1004</v>
      </c>
    </row>
    <row r="103" spans="1:4">
      <c r="A103" s="18" t="s">
        <v>332</v>
      </c>
      <c r="B103" s="101" t="s">
        <v>48</v>
      </c>
      <c r="C103" s="10" t="s">
        <v>11</v>
      </c>
      <c r="D103" s="19">
        <v>30592.82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2936.5299999999988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20">D102</f>
        <v>1004</v>
      </c>
    </row>
    <row r="106" spans="1:4">
      <c r="A106" s="18" t="s">
        <v>335</v>
      </c>
      <c r="B106" s="101" t="s">
        <v>51</v>
      </c>
      <c r="C106" s="10" t="s">
        <v>11</v>
      </c>
      <c r="D106" s="11">
        <v>272.02</v>
      </c>
    </row>
    <row r="107" spans="1:4">
      <c r="A107" s="18" t="s">
        <v>336</v>
      </c>
      <c r="B107" s="101" t="s">
        <v>52</v>
      </c>
      <c r="C107" s="10" t="s">
        <v>11</v>
      </c>
      <c r="D107" s="11">
        <v>2176.16</v>
      </c>
    </row>
    <row r="108" spans="1:4" ht="24">
      <c r="A108" s="18" t="s">
        <v>337</v>
      </c>
      <c r="B108" s="101" t="s">
        <v>53</v>
      </c>
      <c r="C108" s="10" t="s">
        <v>11</v>
      </c>
      <c r="D108" s="11">
        <v>0</v>
      </c>
    </row>
    <row r="109" spans="1:4">
      <c r="A109" s="84">
        <v>39</v>
      </c>
      <c r="B109" s="142" t="s">
        <v>41</v>
      </c>
      <c r="C109" s="84"/>
      <c r="D109" s="86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 ht="20.25" customHeight="1">
      <c r="A111" s="18" t="s">
        <v>338</v>
      </c>
      <c r="B111" s="101" t="s">
        <v>262</v>
      </c>
      <c r="C111" s="10" t="s">
        <v>11</v>
      </c>
      <c r="D111" s="19">
        <v>14553.97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12.564183123877918</v>
      </c>
    </row>
    <row r="113" spans="1:4">
      <c r="A113" s="10" t="s">
        <v>340</v>
      </c>
      <c r="B113" s="101" t="s">
        <v>47</v>
      </c>
      <c r="C113" s="10" t="s">
        <v>11</v>
      </c>
      <c r="D113" s="19">
        <v>559.86</v>
      </c>
    </row>
    <row r="114" spans="1:4">
      <c r="A114" s="18" t="s">
        <v>341</v>
      </c>
      <c r="B114" s="101" t="s">
        <v>48</v>
      </c>
      <c r="C114" s="10" t="s">
        <v>11</v>
      </c>
      <c r="D114" s="11">
        <v>13727.17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1386.6599999999999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1">D113</f>
        <v>559.86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155.93</v>
      </c>
    </row>
    <row r="118" spans="1:4">
      <c r="A118" s="18" t="s">
        <v>346</v>
      </c>
      <c r="B118" s="101" t="s">
        <v>52</v>
      </c>
      <c r="C118" s="10" t="s">
        <v>11</v>
      </c>
      <c r="D118" s="11">
        <v>1247.44</v>
      </c>
    </row>
    <row r="119" spans="1:4" ht="24">
      <c r="A119" s="18" t="s">
        <v>345</v>
      </c>
      <c r="B119" s="101" t="s">
        <v>53</v>
      </c>
      <c r="C119" s="10" t="s">
        <v>11</v>
      </c>
      <c r="D119" s="11"/>
    </row>
    <row r="120" spans="1:4">
      <c r="A120" s="84">
        <v>40</v>
      </c>
      <c r="B120" s="142" t="s">
        <v>41</v>
      </c>
      <c r="C120" s="84"/>
      <c r="D120" s="86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 ht="20.25" customHeight="1">
      <c r="A122" s="18" t="s">
        <v>348</v>
      </c>
      <c r="B122" s="101" t="s">
        <v>262</v>
      </c>
      <c r="C122" s="10" t="s">
        <v>11</v>
      </c>
      <c r="D122" s="19">
        <v>44088.25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0.79910871092377944</v>
      </c>
    </row>
    <row r="124" spans="1:4">
      <c r="A124" s="10" t="s">
        <v>350</v>
      </c>
      <c r="B124" s="101" t="s">
        <v>47</v>
      </c>
      <c r="C124" s="10" t="s">
        <v>11</v>
      </c>
      <c r="D124" s="19">
        <v>1456.04</v>
      </c>
    </row>
    <row r="125" spans="1:4">
      <c r="A125" s="18" t="s">
        <v>351</v>
      </c>
      <c r="B125" s="101" t="s">
        <v>48</v>
      </c>
      <c r="C125" s="10" t="s">
        <v>11</v>
      </c>
      <c r="D125" s="11">
        <v>41345.94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4198.3499999999985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2">D124</f>
        <v>1456.04</v>
      </c>
    </row>
    <row r="128" spans="1:4">
      <c r="A128" s="18" t="s">
        <v>354</v>
      </c>
      <c r="B128" s="101" t="s">
        <v>51</v>
      </c>
      <c r="C128" s="10" t="s">
        <v>11</v>
      </c>
      <c r="D128" s="11">
        <v>410.72</v>
      </c>
    </row>
    <row r="129" spans="1:4">
      <c r="A129" s="18" t="s">
        <v>355</v>
      </c>
      <c r="B129" s="101" t="s">
        <v>52</v>
      </c>
      <c r="C129" s="10" t="s">
        <v>11</v>
      </c>
      <c r="D129" s="11">
        <v>3285.76</v>
      </c>
    </row>
    <row r="130" spans="1:4" ht="24">
      <c r="A130" s="18" t="s">
        <v>356</v>
      </c>
      <c r="B130" s="101" t="s">
        <v>53</v>
      </c>
      <c r="C130" s="10" t="s">
        <v>11</v>
      </c>
      <c r="D130" s="11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 ht="20.25" customHeight="1">
      <c r="A133" s="18" t="s">
        <v>358</v>
      </c>
      <c r="B133" s="101" t="s">
        <v>262</v>
      </c>
      <c r="C133" s="10" t="s">
        <v>11</v>
      </c>
      <c r="D133" s="19">
        <v>94008.29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19">
        <v>0</v>
      </c>
    </row>
    <row r="136" spans="1:4">
      <c r="A136" s="18" t="s">
        <v>361</v>
      </c>
      <c r="B136" s="101" t="s">
        <v>48</v>
      </c>
      <c r="C136" s="10" t="s">
        <v>11</v>
      </c>
      <c r="D136" s="19">
        <v>69266.66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24741.62999999999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3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3"/>
        <v>69266.66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24741.62999999999</v>
      </c>
    </row>
    <row r="141" spans="1:4" ht="24">
      <c r="A141" s="18" t="s">
        <v>366</v>
      </c>
      <c r="B141" s="101" t="s">
        <v>53</v>
      </c>
      <c r="C141" s="10" t="s">
        <v>11</v>
      </c>
      <c r="D141" s="11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 ht="20.25" customHeight="1">
      <c r="A144" s="18" t="s">
        <v>368</v>
      </c>
      <c r="B144" s="101" t="s">
        <v>262</v>
      </c>
      <c r="C144" s="10" t="s">
        <v>11</v>
      </c>
      <c r="D144" s="19">
        <v>43389.96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64476.883071553217</v>
      </c>
    </row>
    <row r="146" spans="1:4">
      <c r="A146" s="10" t="s">
        <v>370</v>
      </c>
      <c r="B146" s="101" t="s">
        <v>47</v>
      </c>
      <c r="C146" s="10" t="s">
        <v>11</v>
      </c>
      <c r="D146" s="19">
        <v>369452.54</v>
      </c>
    </row>
    <row r="147" spans="1:4">
      <c r="A147" s="18" t="s">
        <v>371</v>
      </c>
      <c r="B147" s="101" t="s">
        <v>48</v>
      </c>
      <c r="C147" s="10" t="s">
        <v>11</v>
      </c>
      <c r="D147" s="19">
        <v>384203.39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28639.109999999986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4">D146</f>
        <v>369452.54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4"/>
        <v>384203.39</v>
      </c>
    </row>
    <row r="151" spans="1:4">
      <c r="A151" s="18" t="s">
        <v>375</v>
      </c>
      <c r="B151" s="101" t="s">
        <v>52</v>
      </c>
      <c r="C151" s="10" t="s">
        <v>11</v>
      </c>
      <c r="D151" s="11">
        <v>41141.4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 ht="20.25" customHeight="1">
      <c r="A155" s="18" t="s">
        <v>378</v>
      </c>
      <c r="B155" s="101" t="s">
        <v>262</v>
      </c>
      <c r="C155" s="10" t="s">
        <v>11</v>
      </c>
      <c r="D155" s="19">
        <v>12355.37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1251.6528106508877</v>
      </c>
    </row>
    <row r="157" spans="1:4">
      <c r="A157" s="10" t="s">
        <v>380</v>
      </c>
      <c r="B157" s="101" t="s">
        <v>47</v>
      </c>
      <c r="C157" s="10" t="s">
        <v>11</v>
      </c>
      <c r="D157" s="19">
        <v>84611.73</v>
      </c>
    </row>
    <row r="158" spans="1:4">
      <c r="A158" s="18" t="s">
        <v>381</v>
      </c>
      <c r="B158" s="101" t="s">
        <v>48</v>
      </c>
      <c r="C158" s="10" t="s">
        <v>11</v>
      </c>
      <c r="D158" s="19">
        <v>91701.19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5265.9099999999889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5">D157</f>
        <v>84611.73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5"/>
        <v>91701.19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5265.9099999999889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26.25" customHeight="1">
      <c r="A164" s="5"/>
      <c r="B164" s="177"/>
      <c r="C164" s="139"/>
      <c r="D164" s="13"/>
    </row>
    <row r="165" spans="1:4">
      <c r="A165" s="5">
        <v>44</v>
      </c>
      <c r="B165" s="104" t="s">
        <v>33</v>
      </c>
      <c r="C165" s="6" t="s">
        <v>34</v>
      </c>
      <c r="D165" s="13"/>
    </row>
    <row r="166" spans="1:4">
      <c r="A166" s="5">
        <v>45</v>
      </c>
      <c r="B166" s="104" t="s">
        <v>35</v>
      </c>
      <c r="C166" s="6" t="s">
        <v>34</v>
      </c>
      <c r="D166" s="13"/>
    </row>
    <row r="167" spans="1:4">
      <c r="A167" s="5">
        <v>46</v>
      </c>
      <c r="B167" s="104" t="s">
        <v>36</v>
      </c>
      <c r="C167" s="6" t="s">
        <v>37</v>
      </c>
      <c r="D167" s="13"/>
    </row>
    <row r="168" spans="1:4">
      <c r="A168" s="5">
        <v>47</v>
      </c>
      <c r="B168" s="104" t="s">
        <v>38</v>
      </c>
      <c r="C168" s="6" t="s">
        <v>11</v>
      </c>
      <c r="D168" s="13"/>
    </row>
    <row r="169" spans="1:4">
      <c r="A169" s="5"/>
      <c r="B169" s="105"/>
      <c r="C169" s="54"/>
      <c r="D169" s="56"/>
    </row>
    <row r="170" spans="1:4">
      <c r="A170" s="5"/>
      <c r="B170" s="105"/>
      <c r="C170" s="54"/>
      <c r="D170" s="56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81"/>
    </row>
    <row r="203" spans="1:1">
      <c r="A203" s="81"/>
    </row>
    <row r="204" spans="1:1">
      <c r="A204" s="82"/>
    </row>
    <row r="205" spans="1:1">
      <c r="A205" s="82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26"/>
  <sheetViews>
    <sheetView topLeftCell="A117" workbookViewId="0">
      <selection activeCell="G130" sqref="G130"/>
    </sheetView>
  </sheetViews>
  <sheetFormatPr defaultRowHeight="15"/>
  <cols>
    <col min="1" max="1" width="5.140625" style="138" customWidth="1"/>
    <col min="2" max="2" width="63" style="17" customWidth="1"/>
    <col min="3" max="3" width="9.85546875" style="17" customWidth="1"/>
    <col min="4" max="4" width="16.5703125" style="15" customWidth="1"/>
  </cols>
  <sheetData>
    <row r="1" spans="1:4">
      <c r="A1" s="189" t="s">
        <v>0</v>
      </c>
      <c r="B1" s="189"/>
      <c r="C1" s="14"/>
    </row>
    <row r="2" spans="1:4" ht="25.5" customHeight="1">
      <c r="A2" s="189" t="s">
        <v>244</v>
      </c>
      <c r="B2" s="189"/>
      <c r="C2" s="16"/>
    </row>
    <row r="3" spans="1:4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171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2253.3000000000002</v>
      </c>
    </row>
    <row r="6" spans="1:4">
      <c r="A6" s="184" t="s">
        <v>268</v>
      </c>
      <c r="B6" s="96" t="s">
        <v>6</v>
      </c>
      <c r="C6" s="5" t="s">
        <v>5</v>
      </c>
      <c r="D6" s="3">
        <v>2253.3000000000002</v>
      </c>
    </row>
    <row r="7" spans="1:4">
      <c r="A7" s="185" t="s">
        <v>269</v>
      </c>
      <c r="B7" s="97" t="s">
        <v>7</v>
      </c>
      <c r="C7" s="18" t="s">
        <v>5</v>
      </c>
      <c r="D7" s="19"/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166699.13400000002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246871.54800000007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482521.66200000001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896092.34400000004</v>
      </c>
    </row>
    <row r="15" spans="1:4">
      <c r="A15" s="184">
        <v>6</v>
      </c>
      <c r="B15" s="96" t="s">
        <v>12</v>
      </c>
      <c r="C15" s="5" t="s">
        <v>13</v>
      </c>
      <c r="D15" s="144">
        <v>33.14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17.844999999999999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3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75" t="s">
        <v>257</v>
      </c>
      <c r="C25" s="7" t="s">
        <v>11</v>
      </c>
      <c r="D25" s="85">
        <v>599870.30575925799</v>
      </c>
    </row>
    <row r="26" spans="1:4">
      <c r="A26" s="184"/>
      <c r="B26" s="96" t="s">
        <v>180</v>
      </c>
      <c r="C26" s="5"/>
      <c r="D26" s="3"/>
    </row>
    <row r="27" spans="1:4">
      <c r="A27" s="184" t="s">
        <v>276</v>
      </c>
      <c r="B27" s="98" t="s">
        <v>179</v>
      </c>
      <c r="C27" s="88" t="s">
        <v>11</v>
      </c>
      <c r="D27" s="89">
        <v>91101.88</v>
      </c>
    </row>
    <row r="28" spans="1:4">
      <c r="A28" s="184" t="s">
        <v>277</v>
      </c>
      <c r="B28" s="98" t="s">
        <v>182</v>
      </c>
      <c r="C28" s="88" t="s">
        <v>11</v>
      </c>
      <c r="D28" s="89"/>
    </row>
    <row r="29" spans="1:4">
      <c r="A29" s="184" t="s">
        <v>278</v>
      </c>
      <c r="B29" s="99" t="s">
        <v>177</v>
      </c>
      <c r="C29" s="88"/>
      <c r="D29" s="89"/>
    </row>
    <row r="30" spans="1:4">
      <c r="A30" s="184" t="s">
        <v>279</v>
      </c>
      <c r="B30" s="99" t="s">
        <v>178</v>
      </c>
      <c r="C30" s="88"/>
      <c r="D30" s="89"/>
    </row>
    <row r="31" spans="1:4" ht="24">
      <c r="A31" s="184" t="s">
        <v>280</v>
      </c>
      <c r="B31" s="100" t="s">
        <v>264</v>
      </c>
      <c r="C31" s="35" t="s">
        <v>11</v>
      </c>
      <c r="D31" s="34">
        <v>905039.88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562649.57599999988</v>
      </c>
    </row>
    <row r="33" spans="1:4">
      <c r="A33" s="184" t="s">
        <v>282</v>
      </c>
      <c r="B33" s="101" t="s">
        <v>61</v>
      </c>
      <c r="C33" s="10" t="s">
        <v>11</v>
      </c>
      <c r="D33" s="11">
        <v>175691.17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166699.13400000002</v>
      </c>
    </row>
    <row r="35" spans="1:4">
      <c r="A35" s="184" t="s">
        <v>284</v>
      </c>
      <c r="B35" s="176" t="s">
        <v>265</v>
      </c>
      <c r="C35" s="84" t="s">
        <v>11</v>
      </c>
      <c r="D35" s="34">
        <f t="shared" ref="D35" si="7">SUM(D36:D40)</f>
        <v>849354.5</v>
      </c>
    </row>
    <row r="36" spans="1:4">
      <c r="A36" s="184" t="s">
        <v>285</v>
      </c>
      <c r="B36" s="97" t="s">
        <v>66</v>
      </c>
      <c r="C36" s="18" t="s">
        <v>11</v>
      </c>
      <c r="D36" s="19">
        <v>849354.5</v>
      </c>
    </row>
    <row r="37" spans="1:4">
      <c r="A37" s="184" t="s">
        <v>286</v>
      </c>
      <c r="B37" s="101" t="s">
        <v>67</v>
      </c>
      <c r="C37" s="10" t="s">
        <v>11</v>
      </c>
      <c r="D37" s="11">
        <v>0</v>
      </c>
    </row>
    <row r="38" spans="1:4">
      <c r="A38" s="184" t="s">
        <v>287</v>
      </c>
      <c r="B38" s="101" t="s">
        <v>20</v>
      </c>
      <c r="C38" s="10" t="s">
        <v>11</v>
      </c>
      <c r="D38" s="11">
        <v>0</v>
      </c>
    </row>
    <row r="39" spans="1:4">
      <c r="A39" s="184" t="s">
        <v>288</v>
      </c>
      <c r="B39" s="101" t="s">
        <v>21</v>
      </c>
      <c r="C39" s="10" t="s">
        <v>11</v>
      </c>
      <c r="D39" s="11">
        <v>0</v>
      </c>
    </row>
    <row r="40" spans="1:4">
      <c r="A40" s="184" t="s">
        <v>289</v>
      </c>
      <c r="B40" s="101" t="s">
        <v>22</v>
      </c>
      <c r="C40" s="10" t="s">
        <v>11</v>
      </c>
      <c r="D40" s="1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8">D35+D24</f>
        <v>849354.5</v>
      </c>
    </row>
    <row r="42" spans="1:4">
      <c r="A42" s="184" t="s">
        <v>291</v>
      </c>
      <c r="B42" s="176" t="s">
        <v>266</v>
      </c>
      <c r="C42" s="84" t="s">
        <v>11</v>
      </c>
      <c r="D42" s="86"/>
    </row>
    <row r="43" spans="1:4">
      <c r="A43" s="184" t="s">
        <v>292</v>
      </c>
      <c r="B43" s="176" t="s">
        <v>267</v>
      </c>
      <c r="C43" s="84" t="s">
        <v>11</v>
      </c>
      <c r="D43" s="86"/>
    </row>
    <row r="44" spans="1:4">
      <c r="A44" s="184" t="s">
        <v>293</v>
      </c>
      <c r="B44" s="176" t="s">
        <v>261</v>
      </c>
      <c r="C44" s="84" t="s">
        <v>11</v>
      </c>
      <c r="D44" s="86">
        <f t="shared" ref="D44" si="9">D46-D47</f>
        <v>146787.26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96" t="s">
        <v>181</v>
      </c>
      <c r="C46" s="5" t="s">
        <v>11</v>
      </c>
      <c r="D46" s="3">
        <f t="shared" ref="D46" si="10">D27+D31-D35</f>
        <v>146787.26</v>
      </c>
    </row>
    <row r="47" spans="1:4">
      <c r="A47" s="187" t="s">
        <v>295</v>
      </c>
      <c r="B47" s="96" t="s">
        <v>182</v>
      </c>
      <c r="C47" s="5" t="s">
        <v>11</v>
      </c>
      <c r="D47" s="3">
        <f t="shared" ref="D47" si="11">D31-D52-D58-D69</f>
        <v>0</v>
      </c>
    </row>
    <row r="48" spans="1:4">
      <c r="A48" s="187" t="s">
        <v>387</v>
      </c>
      <c r="B48" s="96" t="s">
        <v>187</v>
      </c>
      <c r="C48" s="5" t="s">
        <v>11</v>
      </c>
      <c r="D48" s="3">
        <f>D47</f>
        <v>0</v>
      </c>
    </row>
    <row r="49" spans="1:4">
      <c r="A49" s="187" t="s">
        <v>388</v>
      </c>
      <c r="B49" s="96" t="s">
        <v>178</v>
      </c>
      <c r="C49" s="5" t="s">
        <v>11</v>
      </c>
      <c r="D49" s="3"/>
    </row>
    <row r="50" spans="1:4" ht="40.5" customHeight="1">
      <c r="A50" s="7"/>
      <c r="B50" s="178"/>
      <c r="C50" s="139"/>
      <c r="D50" s="106">
        <f t="shared" ref="D50" si="12">D52+D58+D69</f>
        <v>905039.87999999989</v>
      </c>
    </row>
    <row r="51" spans="1:4">
      <c r="A51" s="7">
        <v>23</v>
      </c>
      <c r="B51" s="140" t="s">
        <v>69</v>
      </c>
      <c r="C51" s="7"/>
      <c r="D51" s="85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3">D34</f>
        <v>166699.13400000002</v>
      </c>
    </row>
    <row r="53" spans="1:4" ht="24">
      <c r="A53" s="184" t="s">
        <v>297</v>
      </c>
      <c r="B53" s="96" t="s">
        <v>78</v>
      </c>
      <c r="C53" s="5"/>
      <c r="D53" s="85" t="s">
        <v>70</v>
      </c>
    </row>
    <row r="54" spans="1:4">
      <c r="A54" s="184" t="s">
        <v>298</v>
      </c>
      <c r="B54" s="96" t="s">
        <v>25</v>
      </c>
      <c r="C54" s="30"/>
      <c r="D54" s="32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4">D5</f>
        <v>2253.3000000000002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5">D52/D55/12</f>
        <v>6.165</v>
      </c>
    </row>
    <row r="57" spans="1:4">
      <c r="A57" s="186" t="s">
        <v>301</v>
      </c>
      <c r="B57" s="140" t="s">
        <v>69</v>
      </c>
      <c r="C57" s="7"/>
      <c r="D57" s="85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 t="shared" ref="D58" si="16">SUM(D59:D63)</f>
        <v>175691.17</v>
      </c>
    </row>
    <row r="59" spans="1:4">
      <c r="A59" s="184" t="s">
        <v>303</v>
      </c>
      <c r="B59" s="96" t="s">
        <v>29</v>
      </c>
      <c r="C59" s="1" t="s">
        <v>11</v>
      </c>
      <c r="D59" s="143"/>
    </row>
    <row r="60" spans="1:4">
      <c r="A60" s="184" t="s">
        <v>304</v>
      </c>
      <c r="B60" s="96" t="s">
        <v>30</v>
      </c>
      <c r="C60" s="1" t="s">
        <v>11</v>
      </c>
      <c r="D60" s="143">
        <v>170919.29</v>
      </c>
    </row>
    <row r="61" spans="1:4">
      <c r="A61" s="184" t="s">
        <v>305</v>
      </c>
      <c r="B61" s="96" t="s">
        <v>186</v>
      </c>
      <c r="C61" s="1" t="s">
        <v>11</v>
      </c>
      <c r="D61" s="143"/>
    </row>
    <row r="62" spans="1:4">
      <c r="A62" s="184" t="s">
        <v>306</v>
      </c>
      <c r="B62" s="96" t="s">
        <v>31</v>
      </c>
      <c r="C62" s="1" t="s">
        <v>11</v>
      </c>
      <c r="D62" s="143">
        <v>4771.88</v>
      </c>
    </row>
    <row r="63" spans="1:4">
      <c r="A63" s="184" t="s">
        <v>307</v>
      </c>
      <c r="B63" s="96" t="s">
        <v>174</v>
      </c>
      <c r="C63" s="1" t="s">
        <v>11</v>
      </c>
      <c r="D63" s="143"/>
    </row>
    <row r="64" spans="1:4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7">D5</f>
        <v>2253.3000000000002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8">D58/D66/12</f>
        <v>6.4975506294471819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9">D32</f>
        <v>562649.57599999988</v>
      </c>
    </row>
    <row r="70" spans="1:4" ht="24">
      <c r="A70" s="184" t="s">
        <v>314</v>
      </c>
      <c r="B70" s="96" t="s">
        <v>78</v>
      </c>
      <c r="C70" s="88"/>
      <c r="D70" s="85" t="s">
        <v>75</v>
      </c>
    </row>
    <row r="71" spans="1:4">
      <c r="A71" s="184" t="s">
        <v>315</v>
      </c>
      <c r="B71" s="96" t="s">
        <v>25</v>
      </c>
      <c r="C71" s="88"/>
      <c r="D71" s="32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20">D5</f>
        <v>2253.3000000000002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21">D69/D72/12</f>
        <v>20.808354265595639</v>
      </c>
    </row>
    <row r="74" spans="1:4" ht="27.75" customHeight="1">
      <c r="A74" s="5"/>
      <c r="B74" s="178"/>
      <c r="C74" s="139"/>
      <c r="D74" s="3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28">
        <v>0</v>
      </c>
    </row>
    <row r="79" spans="1:4">
      <c r="A79" s="7"/>
      <c r="B79" s="140" t="s">
        <v>39</v>
      </c>
      <c r="C79" s="139"/>
      <c r="D79" s="3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76" t="s">
        <v>248</v>
      </c>
      <c r="C82" s="84" t="s">
        <v>11</v>
      </c>
      <c r="D82" s="86">
        <f>D89+D100+D111+D122+D133+D144+D155</f>
        <v>388733.01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5" t="s">
        <v>267</v>
      </c>
      <c r="C84" s="84" t="s">
        <v>11</v>
      </c>
      <c r="D84" s="86">
        <v>0</v>
      </c>
    </row>
    <row r="85" spans="1:4">
      <c r="A85" s="84">
        <v>36</v>
      </c>
      <c r="B85" s="176" t="s">
        <v>261</v>
      </c>
      <c r="C85" s="84" t="s">
        <v>11</v>
      </c>
      <c r="D85" s="86">
        <f>D93+D104+D115+D126+D137+D148+D159</f>
        <v>362065.50000000006</v>
      </c>
    </row>
    <row r="86" spans="1:4" ht="29.25" customHeight="1">
      <c r="A86" s="18"/>
      <c r="B86" s="180"/>
      <c r="C86" s="141"/>
      <c r="D86" s="11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 ht="20.25" customHeight="1">
      <c r="A89" s="10" t="s">
        <v>318</v>
      </c>
      <c r="B89" s="101" t="s">
        <v>262</v>
      </c>
      <c r="C89" s="10" t="s">
        <v>11</v>
      </c>
      <c r="D89" s="19">
        <v>43969.29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25.180430879712745</v>
      </c>
    </row>
    <row r="91" spans="1:4">
      <c r="A91" s="10" t="s">
        <v>320</v>
      </c>
      <c r="B91" s="101" t="s">
        <v>47</v>
      </c>
      <c r="C91" s="10" t="s">
        <v>11</v>
      </c>
      <c r="D91" s="19">
        <v>1122.04</v>
      </c>
    </row>
    <row r="92" spans="1:4">
      <c r="A92" s="10" t="s">
        <v>321</v>
      </c>
      <c r="B92" s="101" t="s">
        <v>48</v>
      </c>
      <c r="C92" s="10" t="s">
        <v>11</v>
      </c>
      <c r="D92" s="19">
        <v>5665.42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39425.910000000003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22">D91</f>
        <v>1122.04</v>
      </c>
    </row>
    <row r="95" spans="1:4">
      <c r="A95" s="10" t="s">
        <v>324</v>
      </c>
      <c r="B95" s="101" t="s">
        <v>51</v>
      </c>
      <c r="C95" s="10" t="s">
        <v>11</v>
      </c>
      <c r="D95" s="11">
        <v>166.97</v>
      </c>
    </row>
    <row r="96" spans="1:4">
      <c r="A96" s="10" t="s">
        <v>325</v>
      </c>
      <c r="B96" s="101" t="s">
        <v>52</v>
      </c>
      <c r="C96" s="10" t="s">
        <v>11</v>
      </c>
      <c r="D96" s="11">
        <v>1335.76</v>
      </c>
    </row>
    <row r="97" spans="1:4" ht="24">
      <c r="A97" s="10" t="s">
        <v>326</v>
      </c>
      <c r="B97" s="101" t="s">
        <v>53</v>
      </c>
      <c r="C97" s="10" t="s">
        <v>11</v>
      </c>
      <c r="D97" s="11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1" t="s">
        <v>44</v>
      </c>
    </row>
    <row r="100" spans="1:4" ht="20.25" customHeight="1">
      <c r="A100" s="18" t="s">
        <v>329</v>
      </c>
      <c r="B100" s="101" t="s">
        <v>262</v>
      </c>
      <c r="C100" s="10" t="s">
        <v>11</v>
      </c>
      <c r="D100" s="19">
        <v>65040.07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58.826556870818322</v>
      </c>
    </row>
    <row r="102" spans="1:4">
      <c r="A102" s="18" t="s">
        <v>331</v>
      </c>
      <c r="B102" s="101" t="s">
        <v>47</v>
      </c>
      <c r="C102" s="10" t="s">
        <v>11</v>
      </c>
      <c r="D102" s="19">
        <v>2286</v>
      </c>
    </row>
    <row r="103" spans="1:4">
      <c r="A103" s="18" t="s">
        <v>332</v>
      </c>
      <c r="B103" s="101" t="s">
        <v>48</v>
      </c>
      <c r="C103" s="10" t="s">
        <v>11</v>
      </c>
      <c r="D103" s="19">
        <v>8438.2000000000007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58887.87000000001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23">D102</f>
        <v>2286</v>
      </c>
    </row>
    <row r="106" spans="1:4">
      <c r="A106" s="18" t="s">
        <v>335</v>
      </c>
      <c r="B106" s="101" t="s">
        <v>51</v>
      </c>
      <c r="C106" s="10" t="s">
        <v>11</v>
      </c>
      <c r="D106" s="11">
        <v>291.45</v>
      </c>
    </row>
    <row r="107" spans="1:4">
      <c r="A107" s="18" t="s">
        <v>336</v>
      </c>
      <c r="B107" s="101" t="s">
        <v>52</v>
      </c>
      <c r="C107" s="10" t="s">
        <v>11</v>
      </c>
      <c r="D107" s="11">
        <v>2331.6</v>
      </c>
    </row>
    <row r="108" spans="1:4" ht="24">
      <c r="A108" s="18" t="s">
        <v>337</v>
      </c>
      <c r="B108" s="101" t="s">
        <v>53</v>
      </c>
      <c r="C108" s="10" t="s">
        <v>11</v>
      </c>
      <c r="D108" s="11">
        <v>0</v>
      </c>
    </row>
    <row r="109" spans="1:4">
      <c r="A109" s="84">
        <v>39</v>
      </c>
      <c r="B109" s="142" t="s">
        <v>41</v>
      </c>
      <c r="C109" s="84"/>
      <c r="D109" s="86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 ht="20.25" customHeight="1">
      <c r="A111" s="18" t="s">
        <v>338</v>
      </c>
      <c r="B111" s="101" t="s">
        <v>262</v>
      </c>
      <c r="C111" s="10" t="s">
        <v>11</v>
      </c>
      <c r="D111" s="19">
        <v>20363.669999999998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33.651481149012568</v>
      </c>
    </row>
    <row r="113" spans="1:4">
      <c r="A113" s="10" t="s">
        <v>340</v>
      </c>
      <c r="B113" s="101" t="s">
        <v>47</v>
      </c>
      <c r="C113" s="10" t="s">
        <v>11</v>
      </c>
      <c r="D113" s="19">
        <v>1499.51</v>
      </c>
    </row>
    <row r="114" spans="1:4">
      <c r="A114" s="18" t="s">
        <v>341</v>
      </c>
      <c r="B114" s="101" t="s">
        <v>48</v>
      </c>
      <c r="C114" s="10" t="s">
        <v>11</v>
      </c>
      <c r="D114" s="11">
        <v>3753.96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18109.219999999998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4">D113</f>
        <v>1499.51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166.97</v>
      </c>
    </row>
    <row r="118" spans="1:4">
      <c r="A118" s="18" t="s">
        <v>346</v>
      </c>
      <c r="B118" s="101" t="s">
        <v>52</v>
      </c>
      <c r="C118" s="10" t="s">
        <v>11</v>
      </c>
      <c r="D118" s="11">
        <v>1335.76</v>
      </c>
    </row>
    <row r="119" spans="1:4" ht="24">
      <c r="A119" s="18" t="s">
        <v>345</v>
      </c>
      <c r="B119" s="101" t="s">
        <v>53</v>
      </c>
      <c r="C119" s="10" t="s">
        <v>11</v>
      </c>
      <c r="D119" s="11"/>
    </row>
    <row r="120" spans="1:4">
      <c r="A120" s="84">
        <v>40</v>
      </c>
      <c r="B120" s="142" t="s">
        <v>41</v>
      </c>
      <c r="C120" s="84"/>
      <c r="D120" s="86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 ht="20.25" customHeight="1">
      <c r="A122" s="18" t="s">
        <v>348</v>
      </c>
      <c r="B122" s="101" t="s">
        <v>262</v>
      </c>
      <c r="C122" s="10" t="s">
        <v>11</v>
      </c>
      <c r="D122" s="19">
        <v>91378.04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2.1775662978573935</v>
      </c>
    </row>
    <row r="124" spans="1:4">
      <c r="A124" s="10" t="s">
        <v>350</v>
      </c>
      <c r="B124" s="101" t="s">
        <v>47</v>
      </c>
      <c r="C124" s="10" t="s">
        <v>11</v>
      </c>
      <c r="D124" s="19">
        <v>3967.7</v>
      </c>
    </row>
    <row r="125" spans="1:4">
      <c r="A125" s="18" t="s">
        <v>351</v>
      </c>
      <c r="B125" s="101" t="s">
        <v>48</v>
      </c>
      <c r="C125" s="10" t="s">
        <v>11</v>
      </c>
      <c r="D125" s="11">
        <v>13698.62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81647.12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5">D124</f>
        <v>3967.7</v>
      </c>
    </row>
    <row r="128" spans="1:4">
      <c r="A128" s="18" t="s">
        <v>354</v>
      </c>
      <c r="B128" s="101" t="s">
        <v>51</v>
      </c>
      <c r="C128" s="10" t="s">
        <v>11</v>
      </c>
      <c r="D128" s="11">
        <v>439.86</v>
      </c>
    </row>
    <row r="129" spans="1:4">
      <c r="A129" s="18" t="s">
        <v>355</v>
      </c>
      <c r="B129" s="101" t="s">
        <v>52</v>
      </c>
      <c r="C129" s="10" t="s">
        <v>11</v>
      </c>
      <c r="D129" s="11">
        <v>3518.88</v>
      </c>
    </row>
    <row r="130" spans="1:4" ht="24">
      <c r="A130" s="18" t="s">
        <v>356</v>
      </c>
      <c r="B130" s="101" t="s">
        <v>53</v>
      </c>
      <c r="C130" s="10" t="s">
        <v>11</v>
      </c>
      <c r="D130" s="11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 ht="20.25" customHeight="1">
      <c r="A133" s="18" t="s">
        <v>358</v>
      </c>
      <c r="B133" s="101" t="s">
        <v>262</v>
      </c>
      <c r="C133" s="10" t="s">
        <v>11</v>
      </c>
      <c r="D133" s="19">
        <v>67085.62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19">
        <v>0</v>
      </c>
    </row>
    <row r="136" spans="1:4">
      <c r="A136" s="18" t="s">
        <v>361</v>
      </c>
      <c r="B136" s="101" t="s">
        <v>48</v>
      </c>
      <c r="C136" s="10" t="s">
        <v>11</v>
      </c>
      <c r="D136" s="19">
        <v>28177.01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38908.61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6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6"/>
        <v>28177.01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38908.61</v>
      </c>
    </row>
    <row r="141" spans="1:4" ht="24">
      <c r="A141" s="18" t="s">
        <v>366</v>
      </c>
      <c r="B141" s="101" t="s">
        <v>53</v>
      </c>
      <c r="C141" s="10" t="s">
        <v>11</v>
      </c>
      <c r="D141" s="11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 ht="20.25" customHeight="1">
      <c r="A144" s="18" t="s">
        <v>368</v>
      </c>
      <c r="B144" s="101" t="s">
        <v>262</v>
      </c>
      <c r="C144" s="10" t="s">
        <v>11</v>
      </c>
      <c r="D144" s="19">
        <v>86396.1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71358.916230366493</v>
      </c>
    </row>
    <row r="146" spans="1:4">
      <c r="A146" s="10" t="s">
        <v>370</v>
      </c>
      <c r="B146" s="101" t="s">
        <v>47</v>
      </c>
      <c r="C146" s="10" t="s">
        <v>11</v>
      </c>
      <c r="D146" s="19">
        <v>408886.59</v>
      </c>
    </row>
    <row r="147" spans="1:4">
      <c r="A147" s="18" t="s">
        <v>371</v>
      </c>
      <c r="B147" s="101" t="s">
        <v>48</v>
      </c>
      <c r="C147" s="10" t="s">
        <v>11</v>
      </c>
      <c r="D147" s="19">
        <v>393048.41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102234.28000000009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7">D146</f>
        <v>408886.59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7"/>
        <v>393048.41</v>
      </c>
    </row>
    <row r="151" spans="1:4">
      <c r="A151" s="18" t="s">
        <v>375</v>
      </c>
      <c r="B151" s="101" t="s">
        <v>52</v>
      </c>
      <c r="C151" s="10" t="s">
        <v>11</v>
      </c>
      <c r="D151" s="11">
        <v>36437.06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 ht="20.25" customHeight="1">
      <c r="A155" s="18" t="s">
        <v>378</v>
      </c>
      <c r="B155" s="101" t="s">
        <v>262</v>
      </c>
      <c r="C155" s="10" t="s">
        <v>11</v>
      </c>
      <c r="D155" s="19">
        <v>14500.22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1266.4298816568048</v>
      </c>
    </row>
    <row r="157" spans="1:4">
      <c r="A157" s="10" t="s">
        <v>380</v>
      </c>
      <c r="B157" s="101" t="s">
        <v>47</v>
      </c>
      <c r="C157" s="10" t="s">
        <v>11</v>
      </c>
      <c r="D157" s="19">
        <v>85610.66</v>
      </c>
    </row>
    <row r="158" spans="1:4">
      <c r="A158" s="18" t="s">
        <v>381</v>
      </c>
      <c r="B158" s="101" t="s">
        <v>48</v>
      </c>
      <c r="C158" s="10" t="s">
        <v>11</v>
      </c>
      <c r="D158" s="19">
        <v>77258.39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22852.490000000005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8">D157</f>
        <v>85610.66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8"/>
        <v>77258.39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22852.490000000005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27.75" customHeight="1">
      <c r="A164" s="5"/>
      <c r="B164" s="177"/>
      <c r="C164" s="139"/>
      <c r="D164" s="13"/>
    </row>
    <row r="165" spans="1:4">
      <c r="A165" s="5">
        <v>44</v>
      </c>
      <c r="B165" s="104" t="s">
        <v>33</v>
      </c>
      <c r="C165" s="6" t="s">
        <v>34</v>
      </c>
      <c r="D165" s="13"/>
    </row>
    <row r="166" spans="1:4">
      <c r="A166" s="5">
        <v>45</v>
      </c>
      <c r="B166" s="104" t="s">
        <v>35</v>
      </c>
      <c r="C166" s="6" t="s">
        <v>34</v>
      </c>
      <c r="D166" s="13"/>
    </row>
    <row r="167" spans="1:4">
      <c r="A167" s="5">
        <v>46</v>
      </c>
      <c r="B167" s="104" t="s">
        <v>36</v>
      </c>
      <c r="C167" s="6" t="s">
        <v>37</v>
      </c>
      <c r="D167" s="13"/>
    </row>
    <row r="168" spans="1:4">
      <c r="A168" s="5">
        <v>47</v>
      </c>
      <c r="B168" s="104" t="s">
        <v>38</v>
      </c>
      <c r="C168" s="6" t="s">
        <v>11</v>
      </c>
      <c r="D168" s="13"/>
    </row>
    <row r="169" spans="1:4">
      <c r="A169" s="5"/>
      <c r="B169" s="105"/>
      <c r="C169" s="54"/>
      <c r="D169" s="56"/>
    </row>
    <row r="170" spans="1:4">
      <c r="A170" s="5"/>
      <c r="B170" s="105"/>
      <c r="C170" s="54"/>
      <c r="D170" s="56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26"/>
  <sheetViews>
    <sheetView topLeftCell="A114" workbookViewId="0">
      <selection activeCell="G127" sqref="G127"/>
    </sheetView>
  </sheetViews>
  <sheetFormatPr defaultRowHeight="15"/>
  <cols>
    <col min="1" max="1" width="5" style="138" customWidth="1"/>
    <col min="2" max="2" width="63" style="17" customWidth="1"/>
    <col min="3" max="3" width="9.85546875" style="17" customWidth="1"/>
    <col min="4" max="4" width="16.5703125" style="15" customWidth="1"/>
  </cols>
  <sheetData>
    <row r="1" spans="1:4">
      <c r="A1" s="189" t="s">
        <v>0</v>
      </c>
      <c r="B1" s="189"/>
      <c r="C1" s="14"/>
    </row>
    <row r="2" spans="1:4" ht="26.25" customHeight="1">
      <c r="A2" s="189" t="s">
        <v>244</v>
      </c>
      <c r="B2" s="189"/>
      <c r="C2" s="16"/>
    </row>
    <row r="3" spans="1:4" ht="22.5">
      <c r="A3" s="1" t="s">
        <v>1</v>
      </c>
      <c r="B3" s="95" t="s">
        <v>2</v>
      </c>
      <c r="C3" s="1"/>
      <c r="D3" s="3" t="s">
        <v>3</v>
      </c>
    </row>
    <row r="4" spans="1:4">
      <c r="A4" s="5"/>
      <c r="B4" s="95"/>
      <c r="C4" s="5"/>
      <c r="D4" s="3" t="s">
        <v>172</v>
      </c>
    </row>
    <row r="5" spans="1:4">
      <c r="A5" s="7">
        <v>1</v>
      </c>
      <c r="B5" s="140" t="s">
        <v>4</v>
      </c>
      <c r="C5" s="7" t="s">
        <v>5</v>
      </c>
      <c r="D5" s="85">
        <f t="shared" ref="D5" si="0">SUM(D6:D7)</f>
        <v>2251.85</v>
      </c>
    </row>
    <row r="6" spans="1:4">
      <c r="A6" s="184" t="s">
        <v>268</v>
      </c>
      <c r="B6" s="96" t="s">
        <v>6</v>
      </c>
      <c r="C6" s="5" t="s">
        <v>5</v>
      </c>
      <c r="D6" s="3">
        <v>2251.85</v>
      </c>
    </row>
    <row r="7" spans="1:4">
      <c r="A7" s="185" t="s">
        <v>269</v>
      </c>
      <c r="B7" s="97" t="s">
        <v>7</v>
      </c>
      <c r="C7" s="18" t="s">
        <v>5</v>
      </c>
      <c r="D7" s="19"/>
    </row>
    <row r="8" spans="1:4">
      <c r="A8" s="184" t="s">
        <v>270</v>
      </c>
      <c r="B8" s="96" t="s">
        <v>8</v>
      </c>
      <c r="C8" s="5" t="s">
        <v>5</v>
      </c>
      <c r="D8" s="3"/>
    </row>
    <row r="9" spans="1:4">
      <c r="A9" s="184" t="s">
        <v>271</v>
      </c>
      <c r="B9" s="17" t="s">
        <v>9</v>
      </c>
      <c r="C9" s="5" t="s">
        <v>5</v>
      </c>
      <c r="D9" s="3"/>
    </row>
    <row r="10" spans="1:4">
      <c r="A10" s="184" t="s">
        <v>272</v>
      </c>
      <c r="B10" s="96" t="s">
        <v>10</v>
      </c>
      <c r="C10" s="5" t="s">
        <v>5</v>
      </c>
      <c r="D10" s="3"/>
    </row>
    <row r="11" spans="1:4" ht="24">
      <c r="A11" s="184" t="s">
        <v>273</v>
      </c>
      <c r="B11" s="96" t="s">
        <v>183</v>
      </c>
      <c r="C11" s="5" t="s">
        <v>11</v>
      </c>
      <c r="D11" s="3">
        <f t="shared" ref="D11" si="1">D5*D16*12</f>
        <v>166591.86300000001</v>
      </c>
    </row>
    <row r="12" spans="1:4" ht="24">
      <c r="A12" s="184" t="s">
        <v>274</v>
      </c>
      <c r="B12" s="96" t="s">
        <v>184</v>
      </c>
      <c r="C12" s="5" t="s">
        <v>11</v>
      </c>
      <c r="D12" s="3">
        <f t="shared" ref="D12" si="2">D5*D17*12</f>
        <v>246712.68600000002</v>
      </c>
    </row>
    <row r="13" spans="1:4" ht="24">
      <c r="A13" s="184" t="s">
        <v>275</v>
      </c>
      <c r="B13" s="96" t="s">
        <v>185</v>
      </c>
      <c r="C13" s="5" t="s">
        <v>11</v>
      </c>
      <c r="D13" s="3">
        <f t="shared" ref="D13" si="3">D5*D18*12</f>
        <v>482211.15899999999</v>
      </c>
    </row>
    <row r="14" spans="1:4">
      <c r="A14" s="184">
        <v>5</v>
      </c>
      <c r="B14" s="140" t="s">
        <v>60</v>
      </c>
      <c r="C14" s="7" t="s">
        <v>11</v>
      </c>
      <c r="D14" s="85">
        <f t="shared" ref="D14" si="4">SUM(D11:D13)</f>
        <v>895515.70799999998</v>
      </c>
    </row>
    <row r="15" spans="1:4">
      <c r="A15" s="184">
        <v>6</v>
      </c>
      <c r="B15" s="96" t="s">
        <v>12</v>
      </c>
      <c r="C15" s="5" t="s">
        <v>13</v>
      </c>
      <c r="D15" s="144">
        <v>33.14</v>
      </c>
    </row>
    <row r="16" spans="1:4" ht="24">
      <c r="A16" s="184">
        <v>7</v>
      </c>
      <c r="B16" s="96" t="s">
        <v>183</v>
      </c>
      <c r="C16" s="5" t="s">
        <v>13</v>
      </c>
      <c r="D16" s="19">
        <v>6.165</v>
      </c>
    </row>
    <row r="17" spans="1:4" ht="24">
      <c r="A17" s="184">
        <v>8</v>
      </c>
      <c r="B17" s="96" t="s">
        <v>184</v>
      </c>
      <c r="C17" s="5" t="s">
        <v>13</v>
      </c>
      <c r="D17" s="19">
        <v>9.1300000000000008</v>
      </c>
    </row>
    <row r="18" spans="1:4" ht="24">
      <c r="A18" s="184">
        <v>9</v>
      </c>
      <c r="B18" s="96" t="s">
        <v>185</v>
      </c>
      <c r="C18" s="5" t="s">
        <v>13</v>
      </c>
      <c r="D18" s="37">
        <f t="shared" ref="D18" si="5">D15-D16-D17</f>
        <v>17.844999999999999</v>
      </c>
    </row>
    <row r="19" spans="1:4">
      <c r="A19" s="184">
        <v>10</v>
      </c>
      <c r="B19" s="96" t="s">
        <v>14</v>
      </c>
      <c r="C19" s="30"/>
      <c r="D19" s="3" t="s">
        <v>260</v>
      </c>
    </row>
    <row r="20" spans="1:4">
      <c r="A20" s="184">
        <v>11</v>
      </c>
      <c r="B20" s="96" t="s">
        <v>15</v>
      </c>
      <c r="C20" s="30"/>
      <c r="D20" s="3" t="s">
        <v>258</v>
      </c>
    </row>
    <row r="21" spans="1:4">
      <c r="A21" s="184">
        <v>12</v>
      </c>
      <c r="B21" s="96" t="s">
        <v>16</v>
      </c>
      <c r="C21" s="30"/>
      <c r="D21" s="3" t="s">
        <v>259</v>
      </c>
    </row>
    <row r="22" spans="1:4" ht="24">
      <c r="A22" s="184">
        <v>13</v>
      </c>
      <c r="B22" s="140" t="s">
        <v>17</v>
      </c>
      <c r="C22" s="7"/>
      <c r="D22" s="3"/>
    </row>
    <row r="23" spans="1:4">
      <c r="A23" s="184">
        <v>14</v>
      </c>
      <c r="B23" s="140" t="s">
        <v>64</v>
      </c>
      <c r="C23" s="7" t="s">
        <v>11</v>
      </c>
      <c r="D23" s="85">
        <v>0</v>
      </c>
    </row>
    <row r="24" spans="1:4">
      <c r="A24" s="184">
        <v>15</v>
      </c>
      <c r="B24" s="140" t="s">
        <v>65</v>
      </c>
      <c r="C24" s="7" t="s">
        <v>11</v>
      </c>
      <c r="D24" s="85">
        <v>0</v>
      </c>
    </row>
    <row r="25" spans="1:4">
      <c r="A25" s="184">
        <v>16</v>
      </c>
      <c r="B25" s="178" t="s">
        <v>257</v>
      </c>
      <c r="C25" s="7" t="s">
        <v>11</v>
      </c>
      <c r="D25" s="85">
        <f>D27</f>
        <v>80714.880000000005</v>
      </c>
    </row>
    <row r="26" spans="1:4">
      <c r="A26" s="184"/>
      <c r="B26" s="96" t="s">
        <v>180</v>
      </c>
      <c r="C26" s="5"/>
      <c r="D26" s="3"/>
    </row>
    <row r="27" spans="1:4">
      <c r="A27" s="184" t="s">
        <v>276</v>
      </c>
      <c r="B27" s="98" t="s">
        <v>179</v>
      </c>
      <c r="C27" s="88" t="s">
        <v>11</v>
      </c>
      <c r="D27" s="89">
        <v>80714.880000000005</v>
      </c>
    </row>
    <row r="28" spans="1:4">
      <c r="A28" s="184" t="s">
        <v>277</v>
      </c>
      <c r="B28" s="98" t="s">
        <v>182</v>
      </c>
      <c r="C28" s="88" t="s">
        <v>11</v>
      </c>
      <c r="D28" s="89">
        <f>D27</f>
        <v>80714.880000000005</v>
      </c>
    </row>
    <row r="29" spans="1:4">
      <c r="A29" s="184" t="s">
        <v>278</v>
      </c>
      <c r="B29" s="99" t="s">
        <v>177</v>
      </c>
      <c r="C29" s="88"/>
      <c r="D29" s="89"/>
    </row>
    <row r="30" spans="1:4">
      <c r="A30" s="184" t="s">
        <v>279</v>
      </c>
      <c r="B30" s="99" t="s">
        <v>178</v>
      </c>
      <c r="C30" s="88"/>
      <c r="D30" s="89"/>
    </row>
    <row r="31" spans="1:4" ht="24">
      <c r="A31" s="184" t="s">
        <v>280</v>
      </c>
      <c r="B31" s="100" t="s">
        <v>264</v>
      </c>
      <c r="C31" s="35" t="s">
        <v>11</v>
      </c>
      <c r="D31" s="34">
        <v>889053.6</v>
      </c>
    </row>
    <row r="32" spans="1:4">
      <c r="A32" s="184" t="s">
        <v>281</v>
      </c>
      <c r="B32" s="101" t="s">
        <v>18</v>
      </c>
      <c r="C32" s="10" t="s">
        <v>11</v>
      </c>
      <c r="D32" s="11">
        <f>D31-D33-D34</f>
        <v>663117.90700000001</v>
      </c>
    </row>
    <row r="33" spans="1:4">
      <c r="A33" s="184" t="s">
        <v>282</v>
      </c>
      <c r="B33" s="101" t="s">
        <v>61</v>
      </c>
      <c r="C33" s="10" t="s">
        <v>11</v>
      </c>
      <c r="D33" s="11">
        <v>59343.83</v>
      </c>
    </row>
    <row r="34" spans="1:4">
      <c r="A34" s="184" t="s">
        <v>283</v>
      </c>
      <c r="B34" s="97" t="s">
        <v>19</v>
      </c>
      <c r="C34" s="18" t="s">
        <v>11</v>
      </c>
      <c r="D34" s="19">
        <f t="shared" ref="D34" si="6">D11</f>
        <v>166591.86300000001</v>
      </c>
    </row>
    <row r="35" spans="1:4">
      <c r="A35" s="184" t="s">
        <v>284</v>
      </c>
      <c r="B35" s="180" t="s">
        <v>265</v>
      </c>
      <c r="C35" s="84" t="s">
        <v>11</v>
      </c>
      <c r="D35" s="34">
        <v>867261.55</v>
      </c>
    </row>
    <row r="36" spans="1:4">
      <c r="A36" s="184" t="s">
        <v>285</v>
      </c>
      <c r="B36" s="97" t="s">
        <v>66</v>
      </c>
      <c r="C36" s="18" t="s">
        <v>11</v>
      </c>
      <c r="D36" s="19">
        <f>D35</f>
        <v>867261.55</v>
      </c>
    </row>
    <row r="37" spans="1:4">
      <c r="A37" s="184" t="s">
        <v>286</v>
      </c>
      <c r="B37" s="101" t="s">
        <v>67</v>
      </c>
      <c r="C37" s="10" t="s">
        <v>11</v>
      </c>
      <c r="D37" s="11">
        <v>0</v>
      </c>
    </row>
    <row r="38" spans="1:4">
      <c r="A38" s="184" t="s">
        <v>287</v>
      </c>
      <c r="B38" s="101" t="s">
        <v>20</v>
      </c>
      <c r="C38" s="10" t="s">
        <v>11</v>
      </c>
      <c r="D38" s="11">
        <v>0</v>
      </c>
    </row>
    <row r="39" spans="1:4">
      <c r="A39" s="184" t="s">
        <v>288</v>
      </c>
      <c r="B39" s="101" t="s">
        <v>21</v>
      </c>
      <c r="C39" s="10" t="s">
        <v>11</v>
      </c>
      <c r="D39" s="11">
        <v>0</v>
      </c>
    </row>
    <row r="40" spans="1:4">
      <c r="A40" s="184" t="s">
        <v>289</v>
      </c>
      <c r="B40" s="101" t="s">
        <v>22</v>
      </c>
      <c r="C40" s="10" t="s">
        <v>11</v>
      </c>
      <c r="D40" s="11">
        <v>0</v>
      </c>
    </row>
    <row r="41" spans="1:4">
      <c r="A41" s="184" t="s">
        <v>290</v>
      </c>
      <c r="B41" s="142" t="s">
        <v>23</v>
      </c>
      <c r="C41" s="84" t="s">
        <v>11</v>
      </c>
      <c r="D41" s="86">
        <f t="shared" ref="D41" si="7">D35+D24</f>
        <v>867261.55</v>
      </c>
    </row>
    <row r="42" spans="1:4">
      <c r="A42" s="184" t="s">
        <v>291</v>
      </c>
      <c r="B42" s="180" t="s">
        <v>266</v>
      </c>
      <c r="C42" s="84" t="s">
        <v>11</v>
      </c>
      <c r="D42" s="86"/>
    </row>
    <row r="43" spans="1:4">
      <c r="A43" s="184" t="s">
        <v>292</v>
      </c>
      <c r="B43" s="180" t="s">
        <v>267</v>
      </c>
      <c r="C43" s="84" t="s">
        <v>11</v>
      </c>
      <c r="D43" s="86"/>
    </row>
    <row r="44" spans="1:4">
      <c r="A44" s="184" t="s">
        <v>293</v>
      </c>
      <c r="B44" s="180" t="s">
        <v>261</v>
      </c>
      <c r="C44" s="84" t="s">
        <v>11</v>
      </c>
      <c r="D44" s="86">
        <f>D46-D47</f>
        <v>102506.92999999993</v>
      </c>
    </row>
    <row r="45" spans="1:4">
      <c r="A45" s="187"/>
      <c r="B45" s="96" t="s">
        <v>180</v>
      </c>
      <c r="C45" s="84"/>
      <c r="D45" s="86"/>
    </row>
    <row r="46" spans="1:4">
      <c r="A46" s="187" t="s">
        <v>294</v>
      </c>
      <c r="B46" s="96" t="s">
        <v>181</v>
      </c>
      <c r="C46" s="5" t="s">
        <v>11</v>
      </c>
      <c r="D46" s="3">
        <f t="shared" ref="D46" si="8">D27+D31-D35</f>
        <v>102506.92999999993</v>
      </c>
    </row>
    <row r="47" spans="1:4">
      <c r="A47" s="187" t="s">
        <v>295</v>
      </c>
      <c r="B47" s="96" t="s">
        <v>182</v>
      </c>
      <c r="C47" s="5" t="s">
        <v>11</v>
      </c>
      <c r="D47" s="3">
        <v>0</v>
      </c>
    </row>
    <row r="48" spans="1:4">
      <c r="A48" s="187" t="s">
        <v>387</v>
      </c>
      <c r="B48" s="96" t="s">
        <v>187</v>
      </c>
      <c r="C48" s="5" t="s">
        <v>11</v>
      </c>
      <c r="D48" s="3"/>
    </row>
    <row r="49" spans="1:4">
      <c r="A49" s="187" t="s">
        <v>388</v>
      </c>
      <c r="B49" s="96" t="s">
        <v>178</v>
      </c>
      <c r="C49" s="5" t="s">
        <v>11</v>
      </c>
      <c r="D49" s="3">
        <v>0</v>
      </c>
    </row>
    <row r="50" spans="1:4" ht="43.5" customHeight="1">
      <c r="A50" s="7"/>
      <c r="B50" s="178"/>
      <c r="C50" s="139"/>
      <c r="D50" s="106">
        <f t="shared" ref="D50" si="9">D52+D58+D69</f>
        <v>889053.60000000009</v>
      </c>
    </row>
    <row r="51" spans="1:4">
      <c r="A51" s="7">
        <v>23</v>
      </c>
      <c r="B51" s="140" t="s">
        <v>69</v>
      </c>
      <c r="C51" s="7"/>
      <c r="D51" s="85" t="s">
        <v>70</v>
      </c>
    </row>
    <row r="52" spans="1:4">
      <c r="A52" s="184" t="s">
        <v>296</v>
      </c>
      <c r="B52" s="96" t="s">
        <v>71</v>
      </c>
      <c r="C52" s="5" t="s">
        <v>11</v>
      </c>
      <c r="D52" s="3">
        <f t="shared" ref="D52" si="10">D34</f>
        <v>166591.86300000001</v>
      </c>
    </row>
    <row r="53" spans="1:4" ht="24">
      <c r="A53" s="184" t="s">
        <v>297</v>
      </c>
      <c r="B53" s="96" t="s">
        <v>78</v>
      </c>
      <c r="C53" s="5"/>
      <c r="D53" s="85" t="s">
        <v>70</v>
      </c>
    </row>
    <row r="54" spans="1:4">
      <c r="A54" s="184" t="s">
        <v>298</v>
      </c>
      <c r="B54" s="96" t="s">
        <v>25</v>
      </c>
      <c r="C54" s="30"/>
      <c r="D54" s="32" t="s">
        <v>26</v>
      </c>
    </row>
    <row r="55" spans="1:4">
      <c r="A55" s="184" t="s">
        <v>299</v>
      </c>
      <c r="B55" s="96" t="s">
        <v>27</v>
      </c>
      <c r="C55" s="5" t="s">
        <v>5</v>
      </c>
      <c r="D55" s="37">
        <f t="shared" ref="D55" si="11">D5</f>
        <v>2251.85</v>
      </c>
    </row>
    <row r="56" spans="1:4">
      <c r="A56" s="184" t="s">
        <v>300</v>
      </c>
      <c r="B56" s="96" t="s">
        <v>28</v>
      </c>
      <c r="C56" s="5" t="s">
        <v>13</v>
      </c>
      <c r="D56" s="3">
        <f t="shared" ref="D56" si="12">D52/D55/12</f>
        <v>6.165</v>
      </c>
    </row>
    <row r="57" spans="1:4">
      <c r="A57" s="186" t="s">
        <v>301</v>
      </c>
      <c r="B57" s="140" t="s">
        <v>69</v>
      </c>
      <c r="C57" s="7"/>
      <c r="D57" s="85" t="s">
        <v>74</v>
      </c>
    </row>
    <row r="58" spans="1:4">
      <c r="A58" s="184" t="s">
        <v>302</v>
      </c>
      <c r="B58" s="96" t="s">
        <v>71</v>
      </c>
      <c r="C58" s="1" t="s">
        <v>11</v>
      </c>
      <c r="D58" s="33">
        <f t="shared" ref="D58" si="13">SUM(D59:D63)</f>
        <v>59343.83</v>
      </c>
    </row>
    <row r="59" spans="1:4">
      <c r="A59" s="184" t="s">
        <v>303</v>
      </c>
      <c r="B59" s="96" t="s">
        <v>29</v>
      </c>
      <c r="C59" s="1" t="s">
        <v>11</v>
      </c>
      <c r="D59" s="143"/>
    </row>
    <row r="60" spans="1:4">
      <c r="A60" s="184" t="s">
        <v>304</v>
      </c>
      <c r="B60" s="96" t="s">
        <v>30</v>
      </c>
      <c r="C60" s="1" t="s">
        <v>11</v>
      </c>
      <c r="D60" s="143">
        <v>59343.83</v>
      </c>
    </row>
    <row r="61" spans="1:4">
      <c r="A61" s="184" t="s">
        <v>305</v>
      </c>
      <c r="B61" s="96" t="s">
        <v>186</v>
      </c>
      <c r="C61" s="1" t="s">
        <v>11</v>
      </c>
      <c r="D61" s="143"/>
    </row>
    <row r="62" spans="1:4">
      <c r="A62" s="184" t="s">
        <v>306</v>
      </c>
      <c r="B62" s="96" t="s">
        <v>31</v>
      </c>
      <c r="C62" s="1" t="s">
        <v>11</v>
      </c>
      <c r="D62" s="143"/>
    </row>
    <row r="63" spans="1:4">
      <c r="A63" s="184" t="s">
        <v>307</v>
      </c>
      <c r="B63" s="96" t="s">
        <v>174</v>
      </c>
      <c r="C63" s="1" t="s">
        <v>11</v>
      </c>
      <c r="D63" s="143"/>
    </row>
    <row r="64" spans="1:4" ht="24">
      <c r="A64" s="184" t="s">
        <v>308</v>
      </c>
      <c r="B64" s="96" t="s">
        <v>78</v>
      </c>
      <c r="C64" s="1"/>
      <c r="D64" s="85" t="s">
        <v>74</v>
      </c>
    </row>
    <row r="65" spans="1:4">
      <c r="A65" s="184" t="s">
        <v>309</v>
      </c>
      <c r="B65" s="96" t="s">
        <v>25</v>
      </c>
      <c r="C65" s="30"/>
      <c r="D65" s="32" t="s">
        <v>26</v>
      </c>
    </row>
    <row r="66" spans="1:4">
      <c r="A66" s="184" t="s">
        <v>310</v>
      </c>
      <c r="B66" s="96" t="s">
        <v>27</v>
      </c>
      <c r="C66" s="5" t="s">
        <v>5</v>
      </c>
      <c r="D66" s="3">
        <f t="shared" ref="D66" si="14">D5</f>
        <v>2251.85</v>
      </c>
    </row>
    <row r="67" spans="1:4">
      <c r="A67" s="184" t="s">
        <v>311</v>
      </c>
      <c r="B67" s="96" t="s">
        <v>28</v>
      </c>
      <c r="C67" s="5" t="s">
        <v>13</v>
      </c>
      <c r="D67" s="3">
        <f t="shared" ref="D67" si="15">D58/D66/12</f>
        <v>2.1961139359489605</v>
      </c>
    </row>
    <row r="68" spans="1:4">
      <c r="A68" s="186" t="s">
        <v>312</v>
      </c>
      <c r="B68" s="140" t="s">
        <v>69</v>
      </c>
      <c r="C68" s="7"/>
      <c r="D68" s="85" t="s">
        <v>75</v>
      </c>
    </row>
    <row r="69" spans="1:4">
      <c r="A69" s="184" t="s">
        <v>313</v>
      </c>
      <c r="B69" s="96" t="s">
        <v>71</v>
      </c>
      <c r="C69" s="5" t="s">
        <v>11</v>
      </c>
      <c r="D69" s="3">
        <f t="shared" ref="D69" si="16">D32</f>
        <v>663117.90700000001</v>
      </c>
    </row>
    <row r="70" spans="1:4" ht="24">
      <c r="A70" s="184" t="s">
        <v>314</v>
      </c>
      <c r="B70" s="96" t="s">
        <v>78</v>
      </c>
      <c r="C70" s="88"/>
      <c r="D70" s="85" t="s">
        <v>75</v>
      </c>
    </row>
    <row r="71" spans="1:4">
      <c r="A71" s="184" t="s">
        <v>315</v>
      </c>
      <c r="B71" s="96" t="s">
        <v>25</v>
      </c>
      <c r="C71" s="88"/>
      <c r="D71" s="32" t="s">
        <v>26</v>
      </c>
    </row>
    <row r="72" spans="1:4">
      <c r="A72" s="184" t="s">
        <v>316</v>
      </c>
      <c r="B72" s="96" t="s">
        <v>27</v>
      </c>
      <c r="C72" s="5" t="s">
        <v>5</v>
      </c>
      <c r="D72" s="3">
        <f t="shared" ref="D72" si="17">D5</f>
        <v>2251.85</v>
      </c>
    </row>
    <row r="73" spans="1:4">
      <c r="A73" s="184" t="s">
        <v>317</v>
      </c>
      <c r="B73" s="96" t="s">
        <v>28</v>
      </c>
      <c r="C73" s="5" t="s">
        <v>13</v>
      </c>
      <c r="D73" s="3">
        <f t="shared" ref="D73" si="18">D69/D72/12</f>
        <v>24.539745357520854</v>
      </c>
    </row>
    <row r="74" spans="1:4" ht="32.25" customHeight="1">
      <c r="A74" s="5"/>
      <c r="B74" s="178"/>
      <c r="C74" s="139"/>
      <c r="D74" s="3"/>
    </row>
    <row r="75" spans="1:4">
      <c r="A75" s="6">
        <v>27</v>
      </c>
      <c r="B75" s="102" t="s">
        <v>33</v>
      </c>
      <c r="C75" s="6" t="s">
        <v>34</v>
      </c>
      <c r="D75" s="22">
        <v>0</v>
      </c>
    </row>
    <row r="76" spans="1:4">
      <c r="A76" s="6">
        <v>28</v>
      </c>
      <c r="B76" s="102" t="s">
        <v>35</v>
      </c>
      <c r="C76" s="6" t="s">
        <v>34</v>
      </c>
      <c r="D76" s="28">
        <v>0</v>
      </c>
    </row>
    <row r="77" spans="1:4">
      <c r="A77" s="6">
        <v>29</v>
      </c>
      <c r="B77" s="102" t="s">
        <v>36</v>
      </c>
      <c r="C77" s="6" t="s">
        <v>37</v>
      </c>
      <c r="D77" s="28">
        <v>0</v>
      </c>
    </row>
    <row r="78" spans="1:4">
      <c r="A78" s="6">
        <v>30</v>
      </c>
      <c r="B78" s="102" t="s">
        <v>38</v>
      </c>
      <c r="C78" s="6" t="s">
        <v>11</v>
      </c>
      <c r="D78" s="28">
        <v>0</v>
      </c>
    </row>
    <row r="79" spans="1:4">
      <c r="A79" s="7"/>
      <c r="B79" s="140" t="s">
        <v>39</v>
      </c>
      <c r="C79" s="139"/>
      <c r="D79" s="3"/>
    </row>
    <row r="80" spans="1:4">
      <c r="A80" s="7">
        <v>31</v>
      </c>
      <c r="B80" s="140" t="s">
        <v>64</v>
      </c>
      <c r="C80" s="7" t="s">
        <v>11</v>
      </c>
      <c r="D80" s="85">
        <v>0</v>
      </c>
    </row>
    <row r="81" spans="1:4">
      <c r="A81" s="7">
        <v>32</v>
      </c>
      <c r="B81" s="140" t="s">
        <v>65</v>
      </c>
      <c r="C81" s="7" t="s">
        <v>11</v>
      </c>
      <c r="D81" s="85">
        <v>0</v>
      </c>
    </row>
    <row r="82" spans="1:4">
      <c r="A82" s="84">
        <v>33</v>
      </c>
      <c r="B82" s="180" t="s">
        <v>248</v>
      </c>
      <c r="C82" s="84" t="s">
        <v>11</v>
      </c>
      <c r="D82" s="86">
        <f>D89+D100+D111+D122+D133+D144+D155</f>
        <v>161971.08999999997</v>
      </c>
    </row>
    <row r="83" spans="1:4">
      <c r="A83" s="84">
        <v>34</v>
      </c>
      <c r="B83" s="142" t="s">
        <v>92</v>
      </c>
      <c r="C83" s="84" t="s">
        <v>11</v>
      </c>
      <c r="D83" s="86">
        <v>0</v>
      </c>
    </row>
    <row r="84" spans="1:4">
      <c r="A84" s="84">
        <v>35</v>
      </c>
      <c r="B84" s="178" t="s">
        <v>267</v>
      </c>
      <c r="C84" s="84" t="s">
        <v>11</v>
      </c>
      <c r="D84" s="86">
        <v>0</v>
      </c>
    </row>
    <row r="85" spans="1:4">
      <c r="A85" s="84">
        <v>36</v>
      </c>
      <c r="B85" s="180" t="s">
        <v>261</v>
      </c>
      <c r="C85" s="84" t="s">
        <v>11</v>
      </c>
      <c r="D85" s="86">
        <f>D93+D104+D115+D126+D137+D148+D159</f>
        <v>67851.800000000032</v>
      </c>
    </row>
    <row r="86" spans="1:4" ht="30" customHeight="1">
      <c r="A86" s="18"/>
      <c r="B86" s="180"/>
      <c r="C86" s="141"/>
      <c r="D86" s="11"/>
    </row>
    <row r="87" spans="1:4" ht="24">
      <c r="A87" s="84">
        <v>37</v>
      </c>
      <c r="B87" s="142" t="s">
        <v>41</v>
      </c>
      <c r="C87" s="141"/>
      <c r="D87" s="86" t="s">
        <v>42</v>
      </c>
    </row>
    <row r="88" spans="1:4">
      <c r="A88" s="10" t="s">
        <v>327</v>
      </c>
      <c r="B88" s="101" t="s">
        <v>43</v>
      </c>
      <c r="C88" s="31"/>
      <c r="D88" s="11" t="s">
        <v>44</v>
      </c>
    </row>
    <row r="89" spans="1:4" ht="20.25" customHeight="1">
      <c r="A89" s="10" t="s">
        <v>318</v>
      </c>
      <c r="B89" s="101" t="s">
        <v>262</v>
      </c>
      <c r="C89" s="10" t="s">
        <v>11</v>
      </c>
      <c r="D89" s="19">
        <v>14652.52</v>
      </c>
    </row>
    <row r="90" spans="1:4">
      <c r="A90" s="10" t="s">
        <v>319</v>
      </c>
      <c r="B90" s="103" t="s">
        <v>45</v>
      </c>
      <c r="C90" s="80" t="s">
        <v>46</v>
      </c>
      <c r="D90" s="42">
        <f>D91/44.56</f>
        <v>33.188285457809691</v>
      </c>
    </row>
    <row r="91" spans="1:4">
      <c r="A91" s="10" t="s">
        <v>320</v>
      </c>
      <c r="B91" s="101" t="s">
        <v>47</v>
      </c>
      <c r="C91" s="10" t="s">
        <v>11</v>
      </c>
      <c r="D91" s="19">
        <v>1478.87</v>
      </c>
    </row>
    <row r="92" spans="1:4">
      <c r="A92" s="10" t="s">
        <v>321</v>
      </c>
      <c r="B92" s="101" t="s">
        <v>48</v>
      </c>
      <c r="C92" s="10" t="s">
        <v>11</v>
      </c>
      <c r="D92" s="19">
        <v>12915.38</v>
      </c>
    </row>
    <row r="93" spans="1:4">
      <c r="A93" s="10" t="s">
        <v>322</v>
      </c>
      <c r="B93" s="101" t="s">
        <v>49</v>
      </c>
      <c r="C93" s="10" t="s">
        <v>11</v>
      </c>
      <c r="D93" s="11">
        <f>D89+D91-D92</f>
        <v>3216.01</v>
      </c>
    </row>
    <row r="94" spans="1:4">
      <c r="A94" s="10" t="s">
        <v>323</v>
      </c>
      <c r="B94" s="101" t="s">
        <v>50</v>
      </c>
      <c r="C94" s="10" t="s">
        <v>11</v>
      </c>
      <c r="D94" s="11">
        <f t="shared" ref="D94:D95" si="19">D91</f>
        <v>1478.87</v>
      </c>
    </row>
    <row r="95" spans="1:4">
      <c r="A95" s="10" t="s">
        <v>324</v>
      </c>
      <c r="B95" s="101" t="s">
        <v>51</v>
      </c>
      <c r="C95" s="10" t="s">
        <v>11</v>
      </c>
      <c r="D95" s="11">
        <v>146.28</v>
      </c>
    </row>
    <row r="96" spans="1:4">
      <c r="A96" s="10" t="s">
        <v>325</v>
      </c>
      <c r="B96" s="101" t="s">
        <v>52</v>
      </c>
      <c r="C96" s="10" t="s">
        <v>11</v>
      </c>
      <c r="D96" s="11">
        <v>1170.24</v>
      </c>
    </row>
    <row r="97" spans="1:4" ht="24">
      <c r="A97" s="10" t="s">
        <v>326</v>
      </c>
      <c r="B97" s="101" t="s">
        <v>53</v>
      </c>
      <c r="C97" s="10" t="s">
        <v>11</v>
      </c>
      <c r="D97" s="11">
        <v>0</v>
      </c>
    </row>
    <row r="98" spans="1:4">
      <c r="A98" s="35">
        <v>38</v>
      </c>
      <c r="B98" s="142" t="s">
        <v>41</v>
      </c>
      <c r="C98" s="141"/>
      <c r="D98" s="34" t="s">
        <v>54</v>
      </c>
    </row>
    <row r="99" spans="1:4">
      <c r="A99" s="18" t="s">
        <v>328</v>
      </c>
      <c r="B99" s="101" t="s">
        <v>43</v>
      </c>
      <c r="C99" s="31"/>
      <c r="D99" s="11" t="s">
        <v>44</v>
      </c>
    </row>
    <row r="100" spans="1:4" ht="20.25" customHeight="1">
      <c r="A100" s="18" t="s">
        <v>329</v>
      </c>
      <c r="B100" s="101" t="s">
        <v>262</v>
      </c>
      <c r="C100" s="10" t="s">
        <v>11</v>
      </c>
      <c r="D100" s="19">
        <v>20643.189999999999</v>
      </c>
    </row>
    <row r="101" spans="1:4">
      <c r="A101" s="18" t="s">
        <v>330</v>
      </c>
      <c r="B101" s="101" t="s">
        <v>45</v>
      </c>
      <c r="C101" s="41" t="s">
        <v>46</v>
      </c>
      <c r="D101" s="42">
        <f>D102/38.86</f>
        <v>62.870303654143072</v>
      </c>
    </row>
    <row r="102" spans="1:4">
      <c r="A102" s="18" t="s">
        <v>331</v>
      </c>
      <c r="B102" s="101" t="s">
        <v>47</v>
      </c>
      <c r="C102" s="10" t="s">
        <v>11</v>
      </c>
      <c r="D102" s="19">
        <v>2443.14</v>
      </c>
    </row>
    <row r="103" spans="1:4">
      <c r="A103" s="18" t="s">
        <v>332</v>
      </c>
      <c r="B103" s="101" t="s">
        <v>48</v>
      </c>
      <c r="C103" s="10" t="s">
        <v>11</v>
      </c>
      <c r="D103" s="19">
        <v>17637.439999999999</v>
      </c>
    </row>
    <row r="104" spans="1:4">
      <c r="A104" s="18" t="s">
        <v>333</v>
      </c>
      <c r="B104" s="101" t="s">
        <v>49</v>
      </c>
      <c r="C104" s="10" t="s">
        <v>11</v>
      </c>
      <c r="D104" s="11">
        <f>D100+D102-D103</f>
        <v>5448.8899999999994</v>
      </c>
    </row>
    <row r="105" spans="1:4">
      <c r="A105" s="18" t="s">
        <v>334</v>
      </c>
      <c r="B105" s="101" t="s">
        <v>50</v>
      </c>
      <c r="C105" s="10" t="s">
        <v>11</v>
      </c>
      <c r="D105" s="11">
        <f t="shared" ref="D105:D106" si="20">D102</f>
        <v>2443.14</v>
      </c>
    </row>
    <row r="106" spans="1:4">
      <c r="A106" s="18" t="s">
        <v>335</v>
      </c>
      <c r="B106" s="101" t="s">
        <v>51</v>
      </c>
      <c r="C106" s="10" t="s">
        <v>11</v>
      </c>
      <c r="D106" s="11">
        <v>254.92</v>
      </c>
    </row>
    <row r="107" spans="1:4">
      <c r="A107" s="18" t="s">
        <v>336</v>
      </c>
      <c r="B107" s="101" t="s">
        <v>52</v>
      </c>
      <c r="C107" s="10" t="s">
        <v>11</v>
      </c>
      <c r="D107" s="11">
        <v>2039.37</v>
      </c>
    </row>
    <row r="108" spans="1:4" ht="24">
      <c r="A108" s="18" t="s">
        <v>337</v>
      </c>
      <c r="B108" s="101" t="s">
        <v>53</v>
      </c>
      <c r="C108" s="10" t="s">
        <v>11</v>
      </c>
      <c r="D108" s="11">
        <v>0</v>
      </c>
    </row>
    <row r="109" spans="1:4">
      <c r="A109" s="84">
        <v>39</v>
      </c>
      <c r="B109" s="142" t="s">
        <v>41</v>
      </c>
      <c r="C109" s="84"/>
      <c r="D109" s="86" t="s">
        <v>62</v>
      </c>
    </row>
    <row r="110" spans="1:4">
      <c r="A110" s="10" t="s">
        <v>263</v>
      </c>
      <c r="B110" s="101" t="s">
        <v>43</v>
      </c>
      <c r="C110" s="10"/>
      <c r="D110" s="19" t="s">
        <v>44</v>
      </c>
    </row>
    <row r="111" spans="1:4" ht="20.25" customHeight="1">
      <c r="A111" s="18" t="s">
        <v>338</v>
      </c>
      <c r="B111" s="101" t="s">
        <v>262</v>
      </c>
      <c r="C111" s="10" t="s">
        <v>11</v>
      </c>
      <c r="D111" s="19">
        <v>7279.45</v>
      </c>
    </row>
    <row r="112" spans="1:4">
      <c r="A112" s="10" t="s">
        <v>339</v>
      </c>
      <c r="B112" s="101" t="s">
        <v>45</v>
      </c>
      <c r="C112" s="43" t="s">
        <v>46</v>
      </c>
      <c r="D112" s="11">
        <f>D113/44.56</f>
        <v>30.441427289048473</v>
      </c>
    </row>
    <row r="113" spans="1:4">
      <c r="A113" s="10" t="s">
        <v>340</v>
      </c>
      <c r="B113" s="101" t="s">
        <v>47</v>
      </c>
      <c r="C113" s="10" t="s">
        <v>11</v>
      </c>
      <c r="D113" s="19">
        <v>1356.47</v>
      </c>
    </row>
    <row r="114" spans="1:4">
      <c r="A114" s="18" t="s">
        <v>341</v>
      </c>
      <c r="B114" s="101" t="s">
        <v>48</v>
      </c>
      <c r="C114" s="10" t="s">
        <v>11</v>
      </c>
      <c r="D114" s="11">
        <v>6496.26</v>
      </c>
    </row>
    <row r="115" spans="1:4">
      <c r="A115" s="18" t="s">
        <v>342</v>
      </c>
      <c r="B115" s="101" t="s">
        <v>49</v>
      </c>
      <c r="C115" s="10" t="s">
        <v>11</v>
      </c>
      <c r="D115" s="11">
        <f>D111+D113-D114</f>
        <v>2139.66</v>
      </c>
    </row>
    <row r="116" spans="1:4">
      <c r="A116" s="18" t="s">
        <v>343</v>
      </c>
      <c r="B116" s="101" t="s">
        <v>50</v>
      </c>
      <c r="C116" s="10" t="s">
        <v>11</v>
      </c>
      <c r="D116" s="11">
        <f t="shared" ref="D116:D117" si="21">D113</f>
        <v>1356.47</v>
      </c>
    </row>
    <row r="117" spans="1:4">
      <c r="A117" s="18" t="s">
        <v>344</v>
      </c>
      <c r="B117" s="101" t="s">
        <v>51</v>
      </c>
      <c r="C117" s="10" t="s">
        <v>11</v>
      </c>
      <c r="D117" s="11">
        <v>146.28</v>
      </c>
    </row>
    <row r="118" spans="1:4">
      <c r="A118" s="18" t="s">
        <v>346</v>
      </c>
      <c r="B118" s="101" t="s">
        <v>52</v>
      </c>
      <c r="C118" s="10" t="s">
        <v>11</v>
      </c>
      <c r="D118" s="11">
        <v>1170.24</v>
      </c>
    </row>
    <row r="119" spans="1:4" ht="24">
      <c r="A119" s="18" t="s">
        <v>345</v>
      </c>
      <c r="B119" s="101" t="s">
        <v>53</v>
      </c>
      <c r="C119" s="10" t="s">
        <v>11</v>
      </c>
      <c r="D119" s="11"/>
    </row>
    <row r="120" spans="1:4">
      <c r="A120" s="84">
        <v>40</v>
      </c>
      <c r="B120" s="142" t="s">
        <v>41</v>
      </c>
      <c r="C120" s="84"/>
      <c r="D120" s="86" t="s">
        <v>63</v>
      </c>
    </row>
    <row r="121" spans="1:4">
      <c r="A121" s="10" t="s">
        <v>347</v>
      </c>
      <c r="B121" s="101" t="s">
        <v>43</v>
      </c>
      <c r="C121" s="10"/>
      <c r="D121" s="19" t="s">
        <v>56</v>
      </c>
    </row>
    <row r="122" spans="1:4" ht="20.25" customHeight="1">
      <c r="A122" s="18" t="s">
        <v>348</v>
      </c>
      <c r="B122" s="101" t="s">
        <v>262</v>
      </c>
      <c r="C122" s="10" t="s">
        <v>11</v>
      </c>
      <c r="D122" s="19">
        <v>28799.99</v>
      </c>
    </row>
    <row r="123" spans="1:4">
      <c r="A123" s="10" t="s">
        <v>349</v>
      </c>
      <c r="B123" s="101" t="s">
        <v>45</v>
      </c>
      <c r="C123" s="43" t="s">
        <v>46</v>
      </c>
      <c r="D123" s="11">
        <f>D124/1822.08</f>
        <v>1.9697927643133122</v>
      </c>
    </row>
    <row r="124" spans="1:4">
      <c r="A124" s="10" t="s">
        <v>350</v>
      </c>
      <c r="B124" s="101" t="s">
        <v>47</v>
      </c>
      <c r="C124" s="10" t="s">
        <v>11</v>
      </c>
      <c r="D124" s="19">
        <v>3589.12</v>
      </c>
    </row>
    <row r="125" spans="1:4">
      <c r="A125" s="18" t="s">
        <v>351</v>
      </c>
      <c r="B125" s="101" t="s">
        <v>48</v>
      </c>
      <c r="C125" s="10" t="s">
        <v>11</v>
      </c>
      <c r="D125" s="11">
        <v>23173.42</v>
      </c>
    </row>
    <row r="126" spans="1:4">
      <c r="A126" s="18" t="s">
        <v>352</v>
      </c>
      <c r="B126" s="101" t="s">
        <v>49</v>
      </c>
      <c r="C126" s="10" t="s">
        <v>11</v>
      </c>
      <c r="D126" s="11">
        <f>D122+D124-D125</f>
        <v>9215.6900000000023</v>
      </c>
    </row>
    <row r="127" spans="1:4">
      <c r="A127" s="18" t="s">
        <v>353</v>
      </c>
      <c r="B127" s="101" t="s">
        <v>50</v>
      </c>
      <c r="C127" s="10" t="s">
        <v>11</v>
      </c>
      <c r="D127" s="11">
        <f t="shared" ref="D127:D128" si="22">D124</f>
        <v>3589.12</v>
      </c>
    </row>
    <row r="128" spans="1:4">
      <c r="A128" s="18" t="s">
        <v>354</v>
      </c>
      <c r="B128" s="101" t="s">
        <v>51</v>
      </c>
      <c r="C128" s="10" t="s">
        <v>11</v>
      </c>
      <c r="D128" s="11">
        <v>385.37</v>
      </c>
    </row>
    <row r="129" spans="1:4">
      <c r="A129" s="18" t="s">
        <v>355</v>
      </c>
      <c r="B129" s="101" t="s">
        <v>52</v>
      </c>
      <c r="C129" s="10" t="s">
        <v>11</v>
      </c>
      <c r="D129" s="11">
        <v>3082.96</v>
      </c>
    </row>
    <row r="130" spans="1:4" ht="24">
      <c r="A130" s="18" t="s">
        <v>356</v>
      </c>
      <c r="B130" s="101" t="s">
        <v>53</v>
      </c>
      <c r="C130" s="10" t="s">
        <v>11</v>
      </c>
      <c r="D130" s="11"/>
    </row>
    <row r="131" spans="1:4">
      <c r="A131" s="84">
        <v>41</v>
      </c>
      <c r="B131" s="142" t="s">
        <v>41</v>
      </c>
      <c r="C131" s="84"/>
      <c r="D131" s="34" t="s">
        <v>55</v>
      </c>
    </row>
    <row r="132" spans="1:4">
      <c r="A132" s="10" t="s">
        <v>357</v>
      </c>
      <c r="B132" s="101" t="s">
        <v>43</v>
      </c>
      <c r="C132" s="10"/>
      <c r="D132" s="19" t="s">
        <v>56</v>
      </c>
    </row>
    <row r="133" spans="1:4" ht="20.25" customHeight="1">
      <c r="A133" s="18" t="s">
        <v>358</v>
      </c>
      <c r="B133" s="101" t="s">
        <v>262</v>
      </c>
      <c r="C133" s="10" t="s">
        <v>11</v>
      </c>
      <c r="D133" s="19">
        <v>60861.64</v>
      </c>
    </row>
    <row r="134" spans="1:4">
      <c r="A134" s="10" t="s">
        <v>359</v>
      </c>
      <c r="B134" s="101" t="s">
        <v>45</v>
      </c>
      <c r="C134" s="43" t="s">
        <v>46</v>
      </c>
      <c r="D134" s="11">
        <f>D135/1822.08</f>
        <v>0</v>
      </c>
    </row>
    <row r="135" spans="1:4">
      <c r="A135" s="10" t="s">
        <v>360</v>
      </c>
      <c r="B135" s="101" t="s">
        <v>47</v>
      </c>
      <c r="C135" s="10" t="s">
        <v>11</v>
      </c>
      <c r="D135" s="19">
        <v>0</v>
      </c>
    </row>
    <row r="136" spans="1:4">
      <c r="A136" s="18" t="s">
        <v>361</v>
      </c>
      <c r="B136" s="101" t="s">
        <v>48</v>
      </c>
      <c r="C136" s="10" t="s">
        <v>11</v>
      </c>
      <c r="D136" s="19">
        <v>45141.67</v>
      </c>
    </row>
    <row r="137" spans="1:4">
      <c r="A137" s="18" t="s">
        <v>362</v>
      </c>
      <c r="B137" s="101" t="s">
        <v>49</v>
      </c>
      <c r="C137" s="10" t="s">
        <v>11</v>
      </c>
      <c r="D137" s="11">
        <f>D133+D135-D136</f>
        <v>15719.970000000001</v>
      </c>
    </row>
    <row r="138" spans="1:4">
      <c r="A138" s="18" t="s">
        <v>363</v>
      </c>
      <c r="B138" s="101" t="s">
        <v>50</v>
      </c>
      <c r="C138" s="10" t="s">
        <v>11</v>
      </c>
      <c r="D138" s="11">
        <f t="shared" ref="D138:D139" si="23">D135</f>
        <v>0</v>
      </c>
    </row>
    <row r="139" spans="1:4">
      <c r="A139" s="18" t="s">
        <v>364</v>
      </c>
      <c r="B139" s="101" t="s">
        <v>51</v>
      </c>
      <c r="C139" s="10" t="s">
        <v>11</v>
      </c>
      <c r="D139" s="11">
        <f t="shared" si="23"/>
        <v>45141.67</v>
      </c>
    </row>
    <row r="140" spans="1:4">
      <c r="A140" s="18" t="s">
        <v>365</v>
      </c>
      <c r="B140" s="101" t="s">
        <v>52</v>
      </c>
      <c r="C140" s="10" t="s">
        <v>11</v>
      </c>
      <c r="D140" s="11">
        <f>D137</f>
        <v>15719.970000000001</v>
      </c>
    </row>
    <row r="141" spans="1:4" ht="24">
      <c r="A141" s="18" t="s">
        <v>366</v>
      </c>
      <c r="B141" s="101" t="s">
        <v>53</v>
      </c>
      <c r="C141" s="10" t="s">
        <v>11</v>
      </c>
      <c r="D141" s="11">
        <v>0</v>
      </c>
    </row>
    <row r="142" spans="1:4">
      <c r="A142" s="84">
        <v>42</v>
      </c>
      <c r="B142" s="142" t="s">
        <v>41</v>
      </c>
      <c r="C142" s="84"/>
      <c r="D142" s="34" t="s">
        <v>57</v>
      </c>
    </row>
    <row r="143" spans="1:4">
      <c r="A143" s="10" t="s">
        <v>367</v>
      </c>
      <c r="B143" s="101" t="s">
        <v>43</v>
      </c>
      <c r="C143" s="10"/>
      <c r="D143" s="19" t="s">
        <v>58</v>
      </c>
    </row>
    <row r="144" spans="1:4" ht="20.25" customHeight="1">
      <c r="A144" s="18" t="s">
        <v>368</v>
      </c>
      <c r="B144" s="101" t="s">
        <v>262</v>
      </c>
      <c r="C144" s="10" t="s">
        <v>11</v>
      </c>
      <c r="D144" s="19">
        <v>21953.87</v>
      </c>
    </row>
    <row r="145" spans="1:4">
      <c r="A145" s="10" t="s">
        <v>369</v>
      </c>
      <c r="B145" s="101" t="s">
        <v>45</v>
      </c>
      <c r="C145" s="43" t="s">
        <v>46</v>
      </c>
      <c r="D145" s="11">
        <f>D146/5.73</f>
        <v>66890.961605584642</v>
      </c>
    </row>
    <row r="146" spans="1:4">
      <c r="A146" s="10" t="s">
        <v>370</v>
      </c>
      <c r="B146" s="101" t="s">
        <v>47</v>
      </c>
      <c r="C146" s="10" t="s">
        <v>11</v>
      </c>
      <c r="D146" s="19">
        <v>383285.21</v>
      </c>
    </row>
    <row r="147" spans="1:4">
      <c r="A147" s="18" t="s">
        <v>371</v>
      </c>
      <c r="B147" s="101" t="s">
        <v>48</v>
      </c>
      <c r="C147" s="10" t="s">
        <v>11</v>
      </c>
      <c r="D147" s="19">
        <v>378770.17</v>
      </c>
    </row>
    <row r="148" spans="1:4">
      <c r="A148" s="18" t="s">
        <v>372</v>
      </c>
      <c r="B148" s="101" t="s">
        <v>49</v>
      </c>
      <c r="C148" s="10" t="s">
        <v>11</v>
      </c>
      <c r="D148" s="11">
        <f>D144+D146-D147</f>
        <v>26468.910000000033</v>
      </c>
    </row>
    <row r="149" spans="1:4">
      <c r="A149" s="18" t="s">
        <v>373</v>
      </c>
      <c r="B149" s="101" t="s">
        <v>50</v>
      </c>
      <c r="C149" s="10" t="s">
        <v>11</v>
      </c>
      <c r="D149" s="11">
        <f t="shared" ref="D149:D150" si="24">D146</f>
        <v>383285.21</v>
      </c>
    </row>
    <row r="150" spans="1:4">
      <c r="A150" s="18" t="s">
        <v>374</v>
      </c>
      <c r="B150" s="101" t="s">
        <v>51</v>
      </c>
      <c r="C150" s="10" t="s">
        <v>11</v>
      </c>
      <c r="D150" s="11">
        <f t="shared" si="24"/>
        <v>378770.17</v>
      </c>
    </row>
    <row r="151" spans="1:4">
      <c r="A151" s="18" t="s">
        <v>375</v>
      </c>
      <c r="B151" s="101" t="s">
        <v>52</v>
      </c>
      <c r="C151" s="10" t="s">
        <v>11</v>
      </c>
      <c r="D151" s="11">
        <v>36901.199999999997</v>
      </c>
    </row>
    <row r="152" spans="1:4" ht="24">
      <c r="A152" s="18" t="s">
        <v>376</v>
      </c>
      <c r="B152" s="101" t="s">
        <v>53</v>
      </c>
      <c r="C152" s="10" t="s">
        <v>11</v>
      </c>
      <c r="D152" s="11">
        <v>0</v>
      </c>
    </row>
    <row r="153" spans="1:4">
      <c r="A153" s="84">
        <v>43</v>
      </c>
      <c r="B153" s="142" t="s">
        <v>41</v>
      </c>
      <c r="C153" s="84"/>
      <c r="D153" s="34" t="s">
        <v>59</v>
      </c>
    </row>
    <row r="154" spans="1:4">
      <c r="A154" s="10" t="s">
        <v>377</v>
      </c>
      <c r="B154" s="101" t="s">
        <v>43</v>
      </c>
      <c r="C154" s="10"/>
      <c r="D154" s="19" t="s">
        <v>44</v>
      </c>
    </row>
    <row r="155" spans="1:4" ht="20.25" customHeight="1">
      <c r="A155" s="18" t="s">
        <v>378</v>
      </c>
      <c r="B155" s="101" t="s">
        <v>262</v>
      </c>
      <c r="C155" s="10" t="s">
        <v>11</v>
      </c>
      <c r="D155" s="19">
        <v>7780.43</v>
      </c>
    </row>
    <row r="156" spans="1:4">
      <c r="A156" s="10" t="s">
        <v>379</v>
      </c>
      <c r="B156" s="101" t="s">
        <v>45</v>
      </c>
      <c r="C156" s="43" t="s">
        <v>46</v>
      </c>
      <c r="D156" s="11">
        <f>D157/67.6</f>
        <v>1086.8713017751479</v>
      </c>
    </row>
    <row r="157" spans="1:4">
      <c r="A157" s="10" t="s">
        <v>380</v>
      </c>
      <c r="B157" s="101" t="s">
        <v>47</v>
      </c>
      <c r="C157" s="10" t="s">
        <v>11</v>
      </c>
      <c r="D157" s="19">
        <v>73472.5</v>
      </c>
    </row>
    <row r="158" spans="1:4">
      <c r="A158" s="18" t="s">
        <v>381</v>
      </c>
      <c r="B158" s="101" t="s">
        <v>48</v>
      </c>
      <c r="C158" s="10" t="s">
        <v>11</v>
      </c>
      <c r="D158" s="19">
        <v>75610.259999999995</v>
      </c>
    </row>
    <row r="159" spans="1:4">
      <c r="A159" s="18" t="s">
        <v>382</v>
      </c>
      <c r="B159" s="101" t="s">
        <v>49</v>
      </c>
      <c r="C159" s="10" t="s">
        <v>11</v>
      </c>
      <c r="D159" s="11">
        <f>D155+D157-D158</f>
        <v>5642.6699999999983</v>
      </c>
    </row>
    <row r="160" spans="1:4">
      <c r="A160" s="18" t="s">
        <v>383</v>
      </c>
      <c r="B160" s="101" t="s">
        <v>50</v>
      </c>
      <c r="C160" s="10" t="s">
        <v>11</v>
      </c>
      <c r="D160" s="11">
        <f t="shared" ref="D160:D161" si="25">D157</f>
        <v>73472.5</v>
      </c>
    </row>
    <row r="161" spans="1:4">
      <c r="A161" s="18" t="s">
        <v>384</v>
      </c>
      <c r="B161" s="101" t="s">
        <v>51</v>
      </c>
      <c r="C161" s="10" t="s">
        <v>11</v>
      </c>
      <c r="D161" s="11">
        <f t="shared" si="25"/>
        <v>75610.259999999995</v>
      </c>
    </row>
    <row r="162" spans="1:4">
      <c r="A162" s="18" t="s">
        <v>385</v>
      </c>
      <c r="B162" s="101" t="s">
        <v>52</v>
      </c>
      <c r="C162" s="10" t="s">
        <v>11</v>
      </c>
      <c r="D162" s="11">
        <f>D159</f>
        <v>5642.6699999999983</v>
      </c>
    </row>
    <row r="163" spans="1:4" ht="24">
      <c r="A163" s="18" t="s">
        <v>386</v>
      </c>
      <c r="B163" s="101" t="s">
        <v>53</v>
      </c>
      <c r="C163" s="10" t="s">
        <v>11</v>
      </c>
      <c r="D163" s="11">
        <v>0</v>
      </c>
    </row>
    <row r="164" spans="1:4" ht="25.5" customHeight="1">
      <c r="A164" s="5"/>
      <c r="B164" s="177"/>
      <c r="C164" s="139"/>
      <c r="D164" s="13"/>
    </row>
    <row r="165" spans="1:4">
      <c r="A165" s="5">
        <v>44</v>
      </c>
      <c r="B165" s="104" t="s">
        <v>33</v>
      </c>
      <c r="C165" s="6" t="s">
        <v>34</v>
      </c>
      <c r="D165" s="13"/>
    </row>
    <row r="166" spans="1:4">
      <c r="A166" s="5">
        <v>45</v>
      </c>
      <c r="B166" s="104" t="s">
        <v>35</v>
      </c>
      <c r="C166" s="6" t="s">
        <v>34</v>
      </c>
      <c r="D166" s="13"/>
    </row>
    <row r="167" spans="1:4">
      <c r="A167" s="5">
        <v>46</v>
      </c>
      <c r="B167" s="104" t="s">
        <v>36</v>
      </c>
      <c r="C167" s="6" t="s">
        <v>37</v>
      </c>
      <c r="D167" s="13"/>
    </row>
    <row r="168" spans="1:4">
      <c r="A168" s="5">
        <v>47</v>
      </c>
      <c r="B168" s="104" t="s">
        <v>38</v>
      </c>
      <c r="C168" s="6" t="s">
        <v>11</v>
      </c>
      <c r="D168" s="13"/>
    </row>
    <row r="169" spans="1:4">
      <c r="A169" s="5"/>
      <c r="B169" s="105"/>
      <c r="C169" s="54"/>
      <c r="D169" s="56"/>
    </row>
    <row r="170" spans="1:4">
      <c r="A170" s="5"/>
      <c r="B170" s="105"/>
      <c r="C170" s="54"/>
      <c r="D170" s="56"/>
    </row>
    <row r="171" spans="1:4">
      <c r="A171" s="5"/>
    </row>
    <row r="172" spans="1:4">
      <c r="A172" s="5"/>
    </row>
    <row r="173" spans="1:4">
      <c r="A173" s="5"/>
    </row>
    <row r="174" spans="1:4">
      <c r="A174" s="5"/>
    </row>
    <row r="175" spans="1:4">
      <c r="A175" s="5"/>
    </row>
    <row r="176" spans="1:4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7"/>
    </row>
    <row r="182" spans="1:1">
      <c r="A182" s="5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35"/>
    </row>
    <row r="188" spans="1:1">
      <c r="A188" s="10"/>
    </row>
    <row r="189" spans="1:1">
      <c r="A189" s="10"/>
    </row>
    <row r="190" spans="1:1">
      <c r="A190" s="18"/>
    </row>
    <row r="191" spans="1:1">
      <c r="A191" s="84"/>
    </row>
    <row r="192" spans="1:1">
      <c r="A192" s="18"/>
    </row>
    <row r="193" spans="1:1">
      <c r="A193" s="10"/>
    </row>
    <row r="194" spans="1:1">
      <c r="A194" s="10"/>
    </row>
    <row r="195" spans="1:1">
      <c r="A195" s="10"/>
    </row>
    <row r="196" spans="1:1">
      <c r="A196" s="10"/>
    </row>
    <row r="197" spans="1:1">
      <c r="A197" s="84"/>
    </row>
    <row r="198" spans="1:1">
      <c r="A198" s="84"/>
    </row>
    <row r="199" spans="1:1">
      <c r="A199" s="84"/>
    </row>
    <row r="200" spans="1:1">
      <c r="A200" s="84"/>
    </row>
    <row r="201" spans="1:1">
      <c r="A201" s="84"/>
    </row>
    <row r="202" spans="1:1">
      <c r="A202" s="46"/>
    </row>
    <row r="203" spans="1:1">
      <c r="A203" s="46"/>
    </row>
    <row r="204" spans="1:1">
      <c r="A204" s="46"/>
    </row>
    <row r="205" spans="1:1">
      <c r="A205" s="46"/>
    </row>
    <row r="206" spans="1:1">
      <c r="A206" s="177"/>
    </row>
    <row r="207" spans="1:1">
      <c r="A207" s="47"/>
    </row>
    <row r="208" spans="1:1">
      <c r="A208" s="46"/>
    </row>
    <row r="209" spans="1:1">
      <c r="A209" s="46"/>
    </row>
    <row r="210" spans="1:1">
      <c r="A210" s="46"/>
    </row>
    <row r="211" spans="1:1">
      <c r="A211" s="46"/>
    </row>
    <row r="212" spans="1:1">
      <c r="A212" s="46"/>
    </row>
    <row r="213" spans="1:1">
      <c r="A213" s="47"/>
    </row>
    <row r="214" spans="1:1">
      <c r="A214" s="46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46"/>
    </row>
    <row r="221" spans="1:1">
      <c r="A221" s="46"/>
    </row>
    <row r="222" spans="1:1">
      <c r="A222" s="46"/>
    </row>
    <row r="223" spans="1:1">
      <c r="A223" s="46"/>
    </row>
    <row r="224" spans="1:1">
      <c r="A224" s="47"/>
    </row>
    <row r="225" spans="1:1">
      <c r="A225" s="46"/>
    </row>
    <row r="226" spans="1:1">
      <c r="A226" s="46"/>
    </row>
    <row r="227" spans="1:1">
      <c r="A227" s="46"/>
    </row>
    <row r="228" spans="1:1">
      <c r="A228" s="46"/>
    </row>
    <row r="229" spans="1:1">
      <c r="A229" s="46"/>
    </row>
    <row r="230" spans="1:1">
      <c r="A230" s="177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7"/>
    </row>
    <row r="236" spans="1:1">
      <c r="A236" s="7"/>
    </row>
    <row r="237" spans="1:1">
      <c r="A237" s="7"/>
    </row>
    <row r="238" spans="1:1">
      <c r="A238" s="84"/>
    </row>
    <row r="239" spans="1:1">
      <c r="A239" s="84"/>
    </row>
    <row r="240" spans="1:1">
      <c r="A240" s="84"/>
    </row>
    <row r="241" spans="1:1">
      <c r="A241" s="84"/>
    </row>
    <row r="242" spans="1:1">
      <c r="A242" s="179"/>
    </row>
    <row r="243" spans="1:1">
      <c r="A243" s="48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51"/>
    </row>
    <row r="255" spans="1:1">
      <c r="A255" s="52"/>
    </row>
    <row r="256" spans="1:1">
      <c r="A256" s="49"/>
    </row>
    <row r="257" spans="1:1">
      <c r="A257" s="52"/>
    </row>
    <row r="258" spans="1:1">
      <c r="A258" s="52"/>
    </row>
    <row r="259" spans="1:1">
      <c r="A259" s="52"/>
    </row>
    <row r="260" spans="1:1">
      <c r="A260" s="52"/>
    </row>
    <row r="261" spans="1:1">
      <c r="A261" s="52"/>
    </row>
    <row r="262" spans="1:1">
      <c r="A262" s="52"/>
    </row>
    <row r="263" spans="1:1">
      <c r="A263" s="52"/>
    </row>
    <row r="264" spans="1:1">
      <c r="A264" s="52"/>
    </row>
    <row r="265" spans="1:1">
      <c r="A265" s="48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52"/>
    </row>
    <row r="271" spans="1:1">
      <c r="A271" s="52"/>
    </row>
    <row r="272" spans="1:1">
      <c r="A272" s="52"/>
    </row>
    <row r="273" spans="1:1">
      <c r="A273" s="52"/>
    </row>
    <row r="274" spans="1:1">
      <c r="A274" s="52"/>
    </row>
    <row r="275" spans="1:1">
      <c r="A275" s="52"/>
    </row>
    <row r="276" spans="1:1">
      <c r="A276" s="48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52"/>
    </row>
    <row r="282" spans="1:1">
      <c r="A282" s="52"/>
    </row>
    <row r="283" spans="1:1">
      <c r="A283" s="52"/>
    </row>
    <row r="284" spans="1:1">
      <c r="A284" s="52"/>
    </row>
    <row r="285" spans="1:1">
      <c r="A285" s="52"/>
    </row>
    <row r="286" spans="1:1">
      <c r="A286" s="52"/>
    </row>
    <row r="287" spans="1:1">
      <c r="A287" s="48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52"/>
    </row>
    <row r="293" spans="1:1">
      <c r="A293" s="52"/>
    </row>
    <row r="294" spans="1:1">
      <c r="A294" s="52"/>
    </row>
    <row r="295" spans="1:1">
      <c r="A295" s="52"/>
    </row>
    <row r="296" spans="1:1">
      <c r="A296" s="52"/>
    </row>
    <row r="297" spans="1:1">
      <c r="A297" s="52"/>
    </row>
    <row r="298" spans="1:1">
      <c r="A298" s="48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52"/>
    </row>
    <row r="304" spans="1:1">
      <c r="A304" s="52"/>
    </row>
    <row r="305" spans="1:1">
      <c r="A305" s="52"/>
    </row>
    <row r="306" spans="1:1">
      <c r="A306" s="52"/>
    </row>
    <row r="307" spans="1:1">
      <c r="A307" s="52"/>
    </row>
    <row r="308" spans="1:1">
      <c r="A308" s="52"/>
    </row>
    <row r="309" spans="1:1">
      <c r="A309" s="48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52"/>
    </row>
    <row r="315" spans="1:1">
      <c r="A315" s="52"/>
    </row>
    <row r="316" spans="1:1">
      <c r="A316" s="52"/>
    </row>
    <row r="317" spans="1:1">
      <c r="A317" s="52"/>
    </row>
    <row r="318" spans="1:1">
      <c r="A318" s="52"/>
    </row>
    <row r="319" spans="1:1">
      <c r="A319" s="52"/>
    </row>
    <row r="320" spans="1:1">
      <c r="A320" s="177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53"/>
    </row>
    <row r="326" spans="1:1">
      <c r="A326" s="53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Общий</vt:lpstr>
      <vt:lpstr>1</vt:lpstr>
      <vt:lpstr>4</vt:lpstr>
      <vt:lpstr>5</vt:lpstr>
      <vt:lpstr>6</vt:lpstr>
      <vt:lpstr>7</vt:lpstr>
      <vt:lpstr>8</vt:lpstr>
      <vt:lpstr>9</vt:lpstr>
      <vt:lpstr>10</vt:lpstr>
      <vt:lpstr>11</vt:lpstr>
      <vt:lpstr>44</vt:lpstr>
      <vt:lpstr>Северный 44</vt:lpstr>
      <vt:lpstr>Лист1</vt:lpstr>
      <vt:lpstr>Общий!Заголовки_для_печати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2021-03-29T11:33:24Z</dcterms:modified>
</cp:coreProperties>
</file>